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ables/table7.xml" ContentType="application/vnd.openxmlformats-officedocument.spreadsheetml.table+xml"/>
  <Override PartName="/xl/drawings/drawing5.xml" ContentType="application/vnd.openxmlformats-officedocument.drawing+xml"/>
  <Override PartName="/xl/tables/table8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ables/table9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Users\d838568\Desktop\2026\PROCESSAMENTO\TRIMESTRAL\"/>
    </mc:Choice>
  </mc:AlternateContent>
  <xr:revisionPtr revIDLastSave="0" documentId="8_{E6C6073C-6BBD-4675-B1FD-27AB866B1C3A}" xr6:coauthVersionLast="47" xr6:coauthVersionMax="47" xr10:uidLastSave="{00000000-0000-0000-0000-000000000000}"/>
  <bookViews>
    <workbookView xWindow="-120" yWindow="-120" windowWidth="20730" windowHeight="11160" tabRatio="868" xr2:uid="{00000000-000D-0000-FFFF-FFFF00000000}"/>
  </bookViews>
  <sheets>
    <sheet name="Protocolos" sheetId="10" r:id="rId1"/>
    <sheet name="Canais_atendimento" sheetId="9" r:id="rId2"/>
    <sheet name="10+_Assuntos_2026" sheetId="12" r:id="rId3"/>
    <sheet name="Assuntos" sheetId="11" r:id="rId4"/>
    <sheet name="10+_Unidades_2026" sheetId="14" r:id="rId5"/>
    <sheet name="Unidades" sheetId="13" r:id="rId6"/>
    <sheet name="10+_Subprefeituras_2026" sheetId="15" r:id="rId7"/>
    <sheet name="Subprefeituras" sheetId="16" r:id="rId8"/>
  </sheets>
  <externalReferences>
    <externalReference r:id="rId9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3" l="1"/>
  <c r="G71" i="13"/>
  <c r="F263" i="11"/>
  <c r="G270" i="11"/>
  <c r="G271" i="11"/>
  <c r="F268" i="11"/>
  <c r="F272" i="11"/>
  <c r="F275" i="11"/>
  <c r="F264" i="11"/>
  <c r="F265" i="11"/>
  <c r="F266" i="11"/>
  <c r="F267" i="11"/>
  <c r="F269" i="11"/>
  <c r="F273" i="11"/>
  <c r="F274" i="11"/>
  <c r="G264" i="11"/>
  <c r="G265" i="11"/>
  <c r="G266" i="11"/>
  <c r="G267" i="11"/>
  <c r="G269" i="11"/>
  <c r="G272" i="11"/>
  <c r="G273" i="11"/>
  <c r="G274" i="11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F271" i="11" l="1"/>
  <c r="G263" i="11"/>
  <c r="G275" i="11"/>
  <c r="F270" i="11"/>
  <c r="G268" i="11"/>
  <c r="F5" i="10"/>
  <c r="F6" i="10"/>
  <c r="F7" i="10"/>
  <c r="F8" i="10"/>
  <c r="F9" i="10"/>
  <c r="F10" i="10"/>
  <c r="C11" i="10"/>
  <c r="B37" i="16" l="1"/>
  <c r="I1" i="15" s="1"/>
  <c r="B72" i="13"/>
  <c r="I1" i="14" s="1"/>
  <c r="I17" i="15" l="1"/>
  <c r="I7" i="15"/>
  <c r="I8" i="15"/>
  <c r="I9" i="15"/>
  <c r="I10" i="15"/>
  <c r="I11" i="15"/>
  <c r="I12" i="15"/>
  <c r="I13" i="15"/>
  <c r="I14" i="15"/>
  <c r="I15" i="15"/>
  <c r="I16" i="15"/>
  <c r="I8" i="14"/>
  <c r="I16" i="14"/>
  <c r="I9" i="14"/>
  <c r="I17" i="14"/>
  <c r="I10" i="14"/>
  <c r="I11" i="14"/>
  <c r="I15" i="14"/>
  <c r="I12" i="14"/>
  <c r="I13" i="14"/>
  <c r="I14" i="14"/>
  <c r="I7" i="14"/>
  <c r="B276" i="11"/>
  <c r="I1" i="12" s="1"/>
  <c r="F198" i="11" l="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C17" i="14"/>
  <c r="C17" i="15" l="1"/>
  <c r="F5" i="16" l="1"/>
  <c r="G5" i="16"/>
  <c r="F6" i="16"/>
  <c r="G6" i="16"/>
  <c r="F7" i="16"/>
  <c r="G7" i="16"/>
  <c r="F8" i="16"/>
  <c r="G8" i="16"/>
  <c r="F9" i="16"/>
  <c r="G9" i="16"/>
  <c r="F10" i="16"/>
  <c r="G10" i="16"/>
  <c r="F11" i="16"/>
  <c r="G11" i="16"/>
  <c r="F12" i="16"/>
  <c r="G12" i="16"/>
  <c r="F13" i="16"/>
  <c r="G13" i="16"/>
  <c r="F14" i="16"/>
  <c r="G14" i="16"/>
  <c r="F15" i="16"/>
  <c r="G15" i="16"/>
  <c r="F16" i="16"/>
  <c r="G16" i="16"/>
  <c r="F17" i="16"/>
  <c r="G17" i="16"/>
  <c r="F18" i="16"/>
  <c r="G18" i="16"/>
  <c r="F19" i="16"/>
  <c r="G19" i="16"/>
  <c r="F20" i="16"/>
  <c r="G20" i="16"/>
  <c r="F21" i="16"/>
  <c r="G21" i="16"/>
  <c r="F22" i="16"/>
  <c r="G22" i="16"/>
  <c r="F23" i="16"/>
  <c r="G23" i="16"/>
  <c r="F24" i="16"/>
  <c r="G24" i="16"/>
  <c r="F25" i="16"/>
  <c r="G25" i="16"/>
  <c r="F26" i="16"/>
  <c r="G26" i="16"/>
  <c r="F27" i="16"/>
  <c r="G27" i="16"/>
  <c r="F28" i="16"/>
  <c r="G28" i="16"/>
  <c r="F29" i="16"/>
  <c r="G29" i="16"/>
  <c r="F30" i="16"/>
  <c r="G30" i="16"/>
  <c r="F31" i="16"/>
  <c r="G31" i="16"/>
  <c r="F32" i="16"/>
  <c r="G32" i="16"/>
  <c r="F33" i="16"/>
  <c r="G33" i="16"/>
  <c r="F34" i="16"/>
  <c r="G34" i="16"/>
  <c r="F35" i="16"/>
  <c r="G35" i="16"/>
  <c r="F36" i="16"/>
  <c r="G36" i="16"/>
  <c r="G37" i="16" l="1"/>
  <c r="F37" i="16"/>
  <c r="H34" i="16" s="1"/>
  <c r="H17" i="15"/>
  <c r="H16" i="15"/>
  <c r="G16" i="15"/>
  <c r="H15" i="15"/>
  <c r="G15" i="15"/>
  <c r="H14" i="15"/>
  <c r="G14" i="15"/>
  <c r="H13" i="15"/>
  <c r="G13" i="15"/>
  <c r="H12" i="15"/>
  <c r="G12" i="15"/>
  <c r="H11" i="15"/>
  <c r="G11" i="15"/>
  <c r="H10" i="15"/>
  <c r="G10" i="15"/>
  <c r="H9" i="15"/>
  <c r="G9" i="15"/>
  <c r="H8" i="15"/>
  <c r="G8" i="15"/>
  <c r="H7" i="15"/>
  <c r="G7" i="15"/>
  <c r="H7" i="16" l="1"/>
  <c r="H17" i="16"/>
  <c r="H27" i="16"/>
  <c r="H10" i="16"/>
  <c r="H36" i="16"/>
  <c r="H9" i="16"/>
  <c r="H19" i="16"/>
  <c r="H31" i="16"/>
  <c r="H12" i="16"/>
  <c r="H5" i="16"/>
  <c r="H11" i="16"/>
  <c r="H23" i="16"/>
  <c r="H33" i="16"/>
  <c r="H22" i="16"/>
  <c r="H20" i="16"/>
  <c r="H15" i="16"/>
  <c r="H25" i="16"/>
  <c r="H35" i="16"/>
  <c r="H24" i="16"/>
  <c r="H26" i="16"/>
  <c r="H14" i="16"/>
  <c r="H28" i="16"/>
  <c r="H8" i="16"/>
  <c r="H30" i="16"/>
  <c r="H13" i="16"/>
  <c r="H21" i="16"/>
  <c r="H29" i="16"/>
  <c r="H6" i="16"/>
  <c r="H18" i="16"/>
  <c r="H32" i="16"/>
  <c r="H16" i="16"/>
  <c r="G17" i="15"/>
  <c r="G70" i="13"/>
  <c r="F70" i="13"/>
  <c r="G69" i="13"/>
  <c r="F69" i="13"/>
  <c r="G68" i="13"/>
  <c r="F68" i="13"/>
  <c r="G67" i="13"/>
  <c r="F67" i="13"/>
  <c r="G66" i="13"/>
  <c r="F66" i="13"/>
  <c r="G65" i="13"/>
  <c r="F65" i="13"/>
  <c r="G64" i="13"/>
  <c r="F64" i="13"/>
  <c r="G63" i="13"/>
  <c r="F63" i="13"/>
  <c r="G62" i="13"/>
  <c r="F62" i="13"/>
  <c r="G61" i="13"/>
  <c r="F61" i="13"/>
  <c r="G60" i="13"/>
  <c r="F60" i="13"/>
  <c r="G59" i="13"/>
  <c r="F59" i="13"/>
  <c r="G58" i="13"/>
  <c r="F58" i="13"/>
  <c r="G57" i="13"/>
  <c r="F57" i="13"/>
  <c r="G56" i="13"/>
  <c r="F56" i="13"/>
  <c r="G55" i="13"/>
  <c r="F55" i="13"/>
  <c r="G54" i="13"/>
  <c r="F54" i="13"/>
  <c r="G53" i="13"/>
  <c r="F53" i="13"/>
  <c r="G52" i="13"/>
  <c r="F52" i="13"/>
  <c r="G51" i="13"/>
  <c r="F51" i="13"/>
  <c r="G50" i="13"/>
  <c r="F50" i="13"/>
  <c r="G49" i="13"/>
  <c r="F49" i="13"/>
  <c r="G48" i="13"/>
  <c r="F48" i="13"/>
  <c r="G47" i="13"/>
  <c r="F47" i="13"/>
  <c r="G46" i="13"/>
  <c r="F46" i="13"/>
  <c r="G45" i="13"/>
  <c r="F45" i="13"/>
  <c r="G44" i="13"/>
  <c r="F44" i="13"/>
  <c r="G43" i="13"/>
  <c r="F43" i="13"/>
  <c r="G42" i="13"/>
  <c r="F42" i="13"/>
  <c r="G41" i="13"/>
  <c r="F41" i="13"/>
  <c r="G40" i="13"/>
  <c r="F40" i="13"/>
  <c r="G39" i="13"/>
  <c r="F39" i="13"/>
  <c r="G38" i="13"/>
  <c r="F38" i="13"/>
  <c r="G37" i="13"/>
  <c r="F37" i="13"/>
  <c r="G36" i="13"/>
  <c r="F36" i="13"/>
  <c r="G35" i="13"/>
  <c r="F35" i="13"/>
  <c r="G34" i="13"/>
  <c r="F34" i="13"/>
  <c r="G33" i="13"/>
  <c r="F33" i="13"/>
  <c r="G32" i="13"/>
  <c r="F32" i="13"/>
  <c r="G31" i="13"/>
  <c r="F31" i="13"/>
  <c r="G30" i="13"/>
  <c r="F30" i="13"/>
  <c r="G29" i="13"/>
  <c r="F29" i="13"/>
  <c r="G28" i="13"/>
  <c r="F28" i="13"/>
  <c r="G27" i="13"/>
  <c r="F27" i="13"/>
  <c r="G26" i="13"/>
  <c r="F26" i="13"/>
  <c r="G25" i="13"/>
  <c r="F25" i="13"/>
  <c r="G24" i="13"/>
  <c r="F24" i="13"/>
  <c r="G23" i="13"/>
  <c r="F23" i="13"/>
  <c r="G22" i="13"/>
  <c r="F22" i="13"/>
  <c r="G21" i="13"/>
  <c r="F21" i="13"/>
  <c r="G20" i="13"/>
  <c r="F20" i="13"/>
  <c r="G19" i="13"/>
  <c r="F19" i="13"/>
  <c r="G18" i="13"/>
  <c r="F18" i="13"/>
  <c r="G17" i="13"/>
  <c r="F17" i="13"/>
  <c r="G16" i="13"/>
  <c r="F16" i="13"/>
  <c r="G15" i="13"/>
  <c r="F15" i="13"/>
  <c r="G14" i="13"/>
  <c r="F14" i="13"/>
  <c r="G13" i="13"/>
  <c r="F13" i="13"/>
  <c r="G12" i="13"/>
  <c r="F12" i="13"/>
  <c r="G11" i="13"/>
  <c r="F11" i="13"/>
  <c r="G10" i="13"/>
  <c r="F10" i="13"/>
  <c r="G9" i="13"/>
  <c r="F9" i="13"/>
  <c r="G8" i="13"/>
  <c r="F8" i="13"/>
  <c r="G7" i="13"/>
  <c r="F7" i="13"/>
  <c r="G6" i="13"/>
  <c r="F6" i="13"/>
  <c r="G5" i="13"/>
  <c r="F5" i="13"/>
  <c r="H17" i="14"/>
  <c r="H15" i="14"/>
  <c r="G15" i="14"/>
  <c r="H16" i="14"/>
  <c r="G16" i="14"/>
  <c r="H14" i="14"/>
  <c r="G14" i="14"/>
  <c r="H11" i="14"/>
  <c r="G11" i="14"/>
  <c r="H13" i="14"/>
  <c r="G13" i="14"/>
  <c r="H10" i="14"/>
  <c r="G10" i="14"/>
  <c r="H9" i="14"/>
  <c r="G9" i="14"/>
  <c r="H12" i="14"/>
  <c r="G12" i="14"/>
  <c r="H8" i="14"/>
  <c r="G8" i="14"/>
  <c r="H7" i="14"/>
  <c r="G7" i="14"/>
  <c r="G262" i="11"/>
  <c r="F262" i="11"/>
  <c r="G261" i="11"/>
  <c r="F261" i="11"/>
  <c r="G260" i="11"/>
  <c r="F260" i="11"/>
  <c r="G259" i="11"/>
  <c r="F259" i="11"/>
  <c r="G258" i="11"/>
  <c r="F258" i="11"/>
  <c r="G257" i="11"/>
  <c r="F257" i="11"/>
  <c r="G256" i="11"/>
  <c r="F256" i="11"/>
  <c r="G255" i="11"/>
  <c r="F255" i="11"/>
  <c r="G254" i="11"/>
  <c r="F254" i="11"/>
  <c r="G253" i="11"/>
  <c r="F253" i="11"/>
  <c r="G252" i="11"/>
  <c r="F252" i="11"/>
  <c r="G251" i="11"/>
  <c r="F251" i="11"/>
  <c r="G250" i="11"/>
  <c r="F250" i="11"/>
  <c r="G197" i="11"/>
  <c r="F197" i="11"/>
  <c r="G196" i="11"/>
  <c r="F196" i="11"/>
  <c r="G195" i="11"/>
  <c r="F195" i="11"/>
  <c r="G194" i="11"/>
  <c r="F194" i="11"/>
  <c r="G193" i="11"/>
  <c r="F193" i="11"/>
  <c r="G192" i="11"/>
  <c r="F192" i="11"/>
  <c r="G191" i="11"/>
  <c r="F191" i="11"/>
  <c r="G190" i="11"/>
  <c r="F190" i="11"/>
  <c r="G189" i="11"/>
  <c r="F189" i="11"/>
  <c r="G188" i="11"/>
  <c r="F188" i="11"/>
  <c r="G187" i="11"/>
  <c r="F187" i="11"/>
  <c r="G186" i="11"/>
  <c r="F186" i="11"/>
  <c r="G185" i="11"/>
  <c r="F185" i="11"/>
  <c r="G184" i="11"/>
  <c r="F184" i="11"/>
  <c r="G183" i="11"/>
  <c r="F183" i="11"/>
  <c r="G182" i="11"/>
  <c r="F182" i="11"/>
  <c r="G181" i="11"/>
  <c r="F181" i="11"/>
  <c r="G180" i="11"/>
  <c r="F180" i="11"/>
  <c r="G179" i="11"/>
  <c r="F179" i="11"/>
  <c r="G178" i="11"/>
  <c r="F178" i="11"/>
  <c r="G177" i="11"/>
  <c r="F177" i="11"/>
  <c r="G176" i="11"/>
  <c r="F176" i="11"/>
  <c r="G175" i="11"/>
  <c r="F175" i="11"/>
  <c r="G174" i="11"/>
  <c r="F174" i="11"/>
  <c r="G173" i="11"/>
  <c r="F173" i="11"/>
  <c r="G172" i="11"/>
  <c r="F172" i="11"/>
  <c r="G171" i="11"/>
  <c r="F171" i="11"/>
  <c r="G170" i="11"/>
  <c r="F170" i="11"/>
  <c r="G169" i="11"/>
  <c r="F169" i="11"/>
  <c r="G168" i="11"/>
  <c r="F168" i="11"/>
  <c r="G167" i="11"/>
  <c r="F167" i="11"/>
  <c r="G166" i="11"/>
  <c r="F166" i="11"/>
  <c r="G165" i="11"/>
  <c r="F165" i="11"/>
  <c r="G164" i="11"/>
  <c r="F164" i="11"/>
  <c r="G163" i="11"/>
  <c r="F163" i="11"/>
  <c r="G162" i="11"/>
  <c r="F162" i="11"/>
  <c r="G161" i="11"/>
  <c r="F161" i="11"/>
  <c r="G160" i="11"/>
  <c r="F160" i="11"/>
  <c r="G159" i="11"/>
  <c r="F159" i="11"/>
  <c r="G158" i="11"/>
  <c r="F158" i="11"/>
  <c r="G157" i="11"/>
  <c r="F157" i="11"/>
  <c r="G156" i="11"/>
  <c r="F156" i="11"/>
  <c r="G155" i="11"/>
  <c r="F155" i="11"/>
  <c r="G154" i="11"/>
  <c r="F154" i="11"/>
  <c r="G153" i="11"/>
  <c r="F153" i="11"/>
  <c r="G152" i="11"/>
  <c r="F152" i="11"/>
  <c r="G151" i="11"/>
  <c r="F151" i="11"/>
  <c r="G150" i="11"/>
  <c r="F150" i="11"/>
  <c r="G149" i="11"/>
  <c r="F149" i="11"/>
  <c r="G148" i="11"/>
  <c r="F148" i="11"/>
  <c r="G147" i="11"/>
  <c r="F147" i="11"/>
  <c r="G146" i="11"/>
  <c r="F146" i="11"/>
  <c r="G145" i="11"/>
  <c r="F145" i="11"/>
  <c r="G144" i="11"/>
  <c r="F144" i="11"/>
  <c r="G143" i="11"/>
  <c r="F143" i="11"/>
  <c r="G142" i="11"/>
  <c r="F142" i="11"/>
  <c r="G141" i="11"/>
  <c r="F141" i="11"/>
  <c r="G140" i="11"/>
  <c r="F140" i="11"/>
  <c r="G139" i="11"/>
  <c r="F139" i="11"/>
  <c r="G138" i="11"/>
  <c r="F138" i="11"/>
  <c r="G137" i="11"/>
  <c r="F137" i="11"/>
  <c r="G136" i="11"/>
  <c r="F136" i="11"/>
  <c r="G135" i="11"/>
  <c r="F135" i="11"/>
  <c r="G134" i="11"/>
  <c r="F134" i="11"/>
  <c r="G133" i="11"/>
  <c r="F133" i="11"/>
  <c r="G132" i="11"/>
  <c r="F132" i="11"/>
  <c r="G131" i="11"/>
  <c r="F131" i="11"/>
  <c r="G130" i="11"/>
  <c r="F130" i="11"/>
  <c r="G129" i="11"/>
  <c r="F129" i="11"/>
  <c r="G128" i="11"/>
  <c r="F128" i="11"/>
  <c r="G127" i="11"/>
  <c r="F127" i="11"/>
  <c r="G126" i="11"/>
  <c r="F126" i="11"/>
  <c r="G125" i="11"/>
  <c r="F125" i="11"/>
  <c r="G124" i="11"/>
  <c r="F124" i="11"/>
  <c r="G123" i="11"/>
  <c r="F123" i="11"/>
  <c r="G122" i="11"/>
  <c r="F122" i="11"/>
  <c r="G121" i="11"/>
  <c r="F121" i="11"/>
  <c r="G120" i="11"/>
  <c r="F120" i="11"/>
  <c r="G119" i="11"/>
  <c r="F119" i="11"/>
  <c r="G56" i="11"/>
  <c r="F56" i="11"/>
  <c r="G55" i="11"/>
  <c r="F55" i="11"/>
  <c r="G54" i="11"/>
  <c r="F54" i="11"/>
  <c r="G53" i="11"/>
  <c r="F53" i="11"/>
  <c r="G52" i="11"/>
  <c r="F52" i="11"/>
  <c r="G51" i="11"/>
  <c r="F51" i="11"/>
  <c r="G50" i="11"/>
  <c r="F50" i="11"/>
  <c r="G49" i="11"/>
  <c r="F49" i="11"/>
  <c r="G48" i="11"/>
  <c r="F48" i="11"/>
  <c r="G47" i="11"/>
  <c r="F47" i="11"/>
  <c r="G46" i="11"/>
  <c r="F46" i="11"/>
  <c r="G45" i="11"/>
  <c r="F45" i="11"/>
  <c r="G44" i="11"/>
  <c r="F44" i="11"/>
  <c r="G43" i="11"/>
  <c r="F43" i="11"/>
  <c r="G42" i="11"/>
  <c r="F42" i="11"/>
  <c r="G41" i="11"/>
  <c r="F41" i="11"/>
  <c r="G40" i="11"/>
  <c r="F40" i="11"/>
  <c r="G39" i="11"/>
  <c r="F39" i="11"/>
  <c r="G38" i="11"/>
  <c r="F38" i="11"/>
  <c r="G37" i="11"/>
  <c r="F37" i="11"/>
  <c r="G36" i="11"/>
  <c r="F36" i="11"/>
  <c r="G35" i="11"/>
  <c r="F35" i="11"/>
  <c r="G34" i="11"/>
  <c r="F34" i="11"/>
  <c r="G33" i="11"/>
  <c r="F33" i="11"/>
  <c r="G32" i="11"/>
  <c r="F32" i="11"/>
  <c r="G31" i="11"/>
  <c r="F31" i="11"/>
  <c r="G30" i="11"/>
  <c r="F30" i="11"/>
  <c r="G29" i="11"/>
  <c r="F29" i="11"/>
  <c r="G28" i="11"/>
  <c r="F28" i="11"/>
  <c r="G27" i="11"/>
  <c r="F27" i="11"/>
  <c r="G26" i="11"/>
  <c r="F26" i="11"/>
  <c r="G25" i="11"/>
  <c r="F25" i="11"/>
  <c r="G24" i="11"/>
  <c r="F24" i="11"/>
  <c r="G23" i="11"/>
  <c r="F23" i="11"/>
  <c r="G22" i="11"/>
  <c r="F22" i="11"/>
  <c r="G21" i="11"/>
  <c r="F21" i="11"/>
  <c r="G20" i="11"/>
  <c r="F20" i="11"/>
  <c r="G19" i="11"/>
  <c r="F19" i="11"/>
  <c r="G18" i="11"/>
  <c r="F18" i="11"/>
  <c r="G17" i="11"/>
  <c r="F17" i="11"/>
  <c r="G16" i="11"/>
  <c r="F16" i="11"/>
  <c r="G15" i="11"/>
  <c r="F15" i="11"/>
  <c r="G14" i="11"/>
  <c r="F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C17" i="12"/>
  <c r="H17" i="12" s="1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G10" i="12"/>
  <c r="H9" i="12"/>
  <c r="G9" i="12"/>
  <c r="H8" i="12"/>
  <c r="G8" i="12"/>
  <c r="H7" i="12"/>
  <c r="G7" i="12"/>
  <c r="E13" i="9"/>
  <c r="D13" i="9"/>
  <c r="C13" i="9"/>
  <c r="B13" i="9"/>
  <c r="G12" i="9"/>
  <c r="F12" i="9"/>
  <c r="G11" i="9"/>
  <c r="F11" i="9"/>
  <c r="G10" i="9"/>
  <c r="F10" i="9"/>
  <c r="G9" i="9"/>
  <c r="F9" i="9"/>
  <c r="G8" i="9"/>
  <c r="F8" i="9"/>
  <c r="G7" i="9"/>
  <c r="F7" i="9"/>
  <c r="G6" i="9"/>
  <c r="F6" i="9"/>
  <c r="G5" i="9"/>
  <c r="F5" i="9"/>
  <c r="B11" i="10"/>
  <c r="F11" i="10" s="1"/>
  <c r="G10" i="10"/>
  <c r="G9" i="10"/>
  <c r="L8" i="10"/>
  <c r="G8" i="10"/>
  <c r="G7" i="10"/>
  <c r="G6" i="10"/>
  <c r="G5" i="10"/>
  <c r="H37" i="16" l="1"/>
  <c r="F276" i="11"/>
  <c r="G276" i="11"/>
  <c r="G13" i="9"/>
  <c r="G72" i="13"/>
  <c r="G17" i="14"/>
  <c r="G11" i="10"/>
  <c r="H11" i="10" s="1"/>
  <c r="F13" i="9"/>
  <c r="I18" i="12"/>
  <c r="G17" i="12"/>
  <c r="H274" i="11" l="1"/>
  <c r="H273" i="11"/>
  <c r="H269" i="11"/>
  <c r="H267" i="11"/>
  <c r="H266" i="11"/>
  <c r="H265" i="11"/>
  <c r="H264" i="11"/>
  <c r="H275" i="11"/>
  <c r="H272" i="11"/>
  <c r="H268" i="11"/>
  <c r="H263" i="11"/>
  <c r="H270" i="11"/>
  <c r="H271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5" i="11"/>
  <c r="H104" i="11"/>
  <c r="H103" i="11"/>
  <c r="H102" i="11"/>
  <c r="H72" i="11"/>
  <c r="H71" i="11"/>
  <c r="H70" i="11"/>
  <c r="H69" i="11"/>
  <c r="H68" i="11"/>
  <c r="H67" i="11"/>
  <c r="H66" i="11"/>
  <c r="H65" i="11"/>
  <c r="H64" i="11"/>
  <c r="H63" i="11"/>
  <c r="H62" i="11"/>
  <c r="H61" i="11"/>
  <c r="H60" i="11"/>
  <c r="H59" i="11"/>
  <c r="H58" i="11"/>
  <c r="H57" i="11"/>
  <c r="H101" i="11"/>
  <c r="H100" i="11"/>
  <c r="H99" i="11"/>
  <c r="H98" i="11"/>
  <c r="H97" i="11"/>
  <c r="H96" i="11"/>
  <c r="H95" i="11"/>
  <c r="H94" i="11"/>
  <c r="H93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249" i="11"/>
  <c r="H248" i="11"/>
  <c r="H247" i="11"/>
  <c r="H246" i="11"/>
  <c r="H245" i="11"/>
  <c r="H244" i="11"/>
  <c r="H243" i="11"/>
  <c r="H242" i="11"/>
  <c r="H241" i="11"/>
  <c r="H240" i="11"/>
  <c r="H239" i="11"/>
  <c r="H238" i="11"/>
  <c r="H237" i="11"/>
  <c r="H236" i="11"/>
  <c r="H235" i="11"/>
  <c r="H234" i="11"/>
  <c r="H233" i="11"/>
  <c r="H232" i="11"/>
  <c r="H231" i="11"/>
  <c r="H230" i="11"/>
  <c r="H229" i="11"/>
  <c r="H228" i="11"/>
  <c r="H227" i="11"/>
  <c r="H226" i="11"/>
  <c r="H225" i="11"/>
  <c r="H224" i="11"/>
  <c r="H223" i="11"/>
  <c r="H222" i="11"/>
  <c r="H221" i="11"/>
  <c r="H220" i="11"/>
  <c r="H219" i="11"/>
  <c r="H218" i="11"/>
  <c r="H217" i="11"/>
  <c r="H216" i="11"/>
  <c r="H215" i="11"/>
  <c r="H214" i="11"/>
  <c r="H213" i="11"/>
  <c r="H212" i="11"/>
  <c r="H211" i="11"/>
  <c r="H210" i="11"/>
  <c r="H209" i="11"/>
  <c r="H208" i="11"/>
  <c r="H207" i="11"/>
  <c r="H206" i="11"/>
  <c r="H205" i="11"/>
  <c r="H204" i="11"/>
  <c r="H203" i="11"/>
  <c r="H202" i="11"/>
  <c r="H201" i="11"/>
  <c r="H200" i="11"/>
  <c r="H199" i="11"/>
  <c r="H198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11" i="13"/>
  <c r="H71" i="13"/>
  <c r="H65" i="13"/>
  <c r="H47" i="13"/>
  <c r="H26" i="13"/>
  <c r="H6" i="10"/>
  <c r="H7" i="10"/>
  <c r="H10" i="10"/>
  <c r="H9" i="10"/>
  <c r="H8" i="10"/>
  <c r="H52" i="13"/>
  <c r="H13" i="13"/>
  <c r="H10" i="13"/>
  <c r="H42" i="13"/>
  <c r="H18" i="13"/>
  <c r="H62" i="13"/>
  <c r="H44" i="13"/>
  <c r="H23" i="13"/>
  <c r="H5" i="13"/>
  <c r="H46" i="13"/>
  <c r="H7" i="13"/>
  <c r="H63" i="13"/>
  <c r="H39" i="13"/>
  <c r="H9" i="13"/>
  <c r="H59" i="13"/>
  <c r="H41" i="13"/>
  <c r="H20" i="13"/>
  <c r="H70" i="13"/>
  <c r="H43" i="13"/>
  <c r="H67" i="13"/>
  <c r="H60" i="13"/>
  <c r="H36" i="13"/>
  <c r="H6" i="13"/>
  <c r="H56" i="13"/>
  <c r="H38" i="13"/>
  <c r="H17" i="13"/>
  <c r="H64" i="13"/>
  <c r="H40" i="13"/>
  <c r="H31" i="13"/>
  <c r="H57" i="13"/>
  <c r="H27" i="13"/>
  <c r="H53" i="13"/>
  <c r="H35" i="13"/>
  <c r="H14" i="13"/>
  <c r="H61" i="13"/>
  <c r="H34" i="13"/>
  <c r="H22" i="13"/>
  <c r="H54" i="13"/>
  <c r="H24" i="13"/>
  <c r="H32" i="13"/>
  <c r="H68" i="13"/>
  <c r="H50" i="13"/>
  <c r="H29" i="13"/>
  <c r="H8" i="13"/>
  <c r="H58" i="13"/>
  <c r="H19" i="13"/>
  <c r="H16" i="13"/>
  <c r="H45" i="13"/>
  <c r="H21" i="13"/>
  <c r="H25" i="13"/>
  <c r="H37" i="13"/>
  <c r="H66" i="13"/>
  <c r="H48" i="13"/>
  <c r="H30" i="13"/>
  <c r="H12" i="13"/>
  <c r="H55" i="13"/>
  <c r="H28" i="13"/>
  <c r="H49" i="13"/>
  <c r="H69" i="13"/>
  <c r="H51" i="13"/>
  <c r="H33" i="13"/>
  <c r="H15" i="13"/>
  <c r="H5" i="10"/>
  <c r="H12" i="9"/>
  <c r="H8" i="9"/>
  <c r="H13" i="9"/>
  <c r="H9" i="9"/>
  <c r="H10" i="9"/>
  <c r="H6" i="9"/>
  <c r="H11" i="9"/>
  <c r="H7" i="9"/>
  <c r="H5" i="9"/>
  <c r="I18" i="15"/>
  <c r="H276" i="11" l="1"/>
  <c r="K9" i="10"/>
  <c r="H72" i="13"/>
  <c r="I18" i="14"/>
</calcChain>
</file>

<file path=xl/sharedStrings.xml><?xml version="1.0" encoding="utf-8"?>
<sst xmlns="http://schemas.openxmlformats.org/spreadsheetml/2006/main" count="591" uniqueCount="448">
  <si>
    <t>Controladoria Geral do Município - Ouvidoria Geral</t>
  </si>
  <si>
    <t>SIGRC - Sistema Integrado de Gerenciamento e Relacionamento com o Cidadão</t>
  </si>
  <si>
    <t>4° trim 2024</t>
  </si>
  <si>
    <t>Tipos de Manifestação</t>
  </si>
  <si>
    <t>1º Trimestre de 2026</t>
  </si>
  <si>
    <t>2º Trimestre de 2026</t>
  </si>
  <si>
    <t>3º Trimestre de 2026</t>
  </si>
  <si>
    <t>4º Trimestre de 2026</t>
  </si>
  <si>
    <t>Média</t>
  </si>
  <si>
    <t>Total</t>
  </si>
  <si>
    <t>%Total</t>
  </si>
  <si>
    <t>Trimestres</t>
  </si>
  <si>
    <t>protocolos</t>
  </si>
  <si>
    <t>variação %**</t>
  </si>
  <si>
    <t>Reclamação</t>
  </si>
  <si>
    <t>1º trim 2026</t>
  </si>
  <si>
    <t>Denúncia</t>
  </si>
  <si>
    <t>2º trim 2026</t>
  </si>
  <si>
    <t>Solicitação</t>
  </si>
  <si>
    <t>3º trim 2026</t>
  </si>
  <si>
    <t>Elogio</t>
  </si>
  <si>
    <t>4º trim 2026</t>
  </si>
  <si>
    <t>Sugestão</t>
  </si>
  <si>
    <t>Manifestações sobre o BRT Aricanduva*</t>
  </si>
  <si>
    <t>* A opção do serviço "Manifestações sobre o BRT Aricanduva", referente à obra de implantação do BRT Aricanduva e do novo Centro de Operações da SPTrans (COP), foi incluída o Portal SP156 em outubro de 2024.</t>
  </si>
  <si>
    <t>** Variação percentual em relação ao trimestre imediatamente anterior</t>
  </si>
  <si>
    <t>ATENDIMENTOS</t>
  </si>
  <si>
    <t>1° trim 2026</t>
  </si>
  <si>
    <t>2° trim 2026</t>
  </si>
  <si>
    <t>3° trim 2026</t>
  </si>
  <si>
    <t>4° trim 2026</t>
  </si>
  <si>
    <t>App SP156*</t>
  </si>
  <si>
    <t>Carta</t>
  </si>
  <si>
    <t>Central SP156</t>
  </si>
  <si>
    <t>E-mail</t>
  </si>
  <si>
    <t>Encaminhamento de outros órgãos (Processo SEI, Memorando, Ofício, etc.)</t>
  </si>
  <si>
    <t>Portal</t>
  </si>
  <si>
    <t>Presencial</t>
  </si>
  <si>
    <t>Zap Denúncia</t>
  </si>
  <si>
    <t>TOTAL</t>
  </si>
  <si>
    <t>* Em 23/01/2025 foram incluidos no App SP156 os formularios de denúncias e manifestações sobre o BRT Aricanduva</t>
  </si>
  <si>
    <t>Assuntos - 10 mais solicitados de 2026</t>
  </si>
  <si>
    <t>ASSUNTOS (Guia Portal 156)*</t>
  </si>
  <si>
    <t>% em relação ao todo 2° trim 2026 (excetuando-se denúncias)</t>
  </si>
  <si>
    <t>Qualidade de atendimento</t>
  </si>
  <si>
    <t>Buraco e Pavimentação</t>
  </si>
  <si>
    <t>Processo Administrativo</t>
  </si>
  <si>
    <t>Ônibus</t>
  </si>
  <si>
    <t>Árvore</t>
  </si>
  <si>
    <t>Veículos Abandonados</t>
  </si>
  <si>
    <t>Multas de trânsito e guinchamentos</t>
  </si>
  <si>
    <t>Poluição sonora - PSIU</t>
  </si>
  <si>
    <t>Ponto Viciado, entulho e caçamba de entulho</t>
  </si>
  <si>
    <t>Sinalização e Circulação de veículos e Pedestres</t>
  </si>
  <si>
    <t>Total dos 10 Assuntos + Demandados</t>
  </si>
  <si>
    <t>Outros</t>
  </si>
  <si>
    <t>%total</t>
  </si>
  <si>
    <t>ASSUNTO (Guia Portal 156)*</t>
  </si>
  <si>
    <t>% em relação ao todo 1° trim 2026 (excetuando-se denúncias)</t>
  </si>
  <si>
    <r>
      <t xml:space="preserve">* Em decorrência da troca de sistema ocorrida em dezembro de 2016, a metodologia atualmente aplicada para a classificação dos assuntos segue a Guia de Serviços do Portal 156. As </t>
    </r>
    <r>
      <rPr>
        <b/>
        <sz val="10"/>
        <rFont val="Arial"/>
        <family val="2"/>
      </rPr>
      <t>denúncias</t>
    </r>
    <r>
      <rPr>
        <sz val="10"/>
        <rFont val="Arial"/>
        <family val="2"/>
      </rPr>
      <t xml:space="preserve"> não estão sendo contabilizadas nesta aba da planilha. O detalhamento dos dados pode ser consultado no site da Ouvidoria Geral do Município:</t>
    </r>
  </si>
  <si>
    <t>https://capital.sp.gov.br/web/ouvidoria/w/relatorios_mensais/144782</t>
  </si>
  <si>
    <t>% Total</t>
  </si>
  <si>
    <t>Acervo da Secretaria de Educação</t>
  </si>
  <si>
    <t>Acervos e Bibliotecas</t>
  </si>
  <si>
    <t>Acessibilidade digital</t>
  </si>
  <si>
    <t>Acessibilidade em edificações</t>
  </si>
  <si>
    <t>Acesso à informação</t>
  </si>
  <si>
    <t>Adoção de animais</t>
  </si>
  <si>
    <t>Agendamento eletrônico</t>
  </si>
  <si>
    <t>Água subterrânea/Curso d'água</t>
  </si>
  <si>
    <t>Álcool e outras drogas</t>
  </si>
  <si>
    <t>Alimentação escolar</t>
  </si>
  <si>
    <t>Alistamento e Serviço Militar</t>
  </si>
  <si>
    <t>Ambulantes</t>
  </si>
  <si>
    <t>Animais que transmitem doenças ou risco à saúde</t>
  </si>
  <si>
    <t>Animais silvestres</t>
  </si>
  <si>
    <t>Animal agressor e/ou invasor</t>
  </si>
  <si>
    <t>Animal em via pública</t>
  </si>
  <si>
    <t>Apoio à aprendizagem</t>
  </si>
  <si>
    <t>Aquático - SP</t>
  </si>
  <si>
    <t>Áreas contaminadas</t>
  </si>
  <si>
    <t>Áreas de pedestre (calçadões)</t>
  </si>
  <si>
    <t>Áreas municipais</t>
  </si>
  <si>
    <t>Armazém Solidário</t>
  </si>
  <si>
    <t>Arquivo Histórico Municipal</t>
  </si>
  <si>
    <t>Assistência a saúde na urgência e emergência (portas)</t>
  </si>
  <si>
    <t>Assistência domiciliar</t>
  </si>
  <si>
    <t>Assistência farmacêutica</t>
  </si>
  <si>
    <t>Assistência Técnica e Extensão Rural</t>
  </si>
  <si>
    <t>ATENDE+ - Transporte para Pessoas com Deficiência</t>
  </si>
  <si>
    <t>Atendimento especializado para defesa de direitos</t>
  </si>
  <si>
    <t>Atestado Médico</t>
  </si>
  <si>
    <t>Atividades físicas e recreativas</t>
  </si>
  <si>
    <t>Autorização para eventos e locais de reunião</t>
  </si>
  <si>
    <t>Autos de Infração</t>
  </si>
  <si>
    <t>Auxílio Aluguel</t>
  </si>
  <si>
    <t>Benefícios Eventuais</t>
  </si>
  <si>
    <t>Biblioteca - CSMB</t>
  </si>
  <si>
    <t>Biblioteca Mário de Andrade</t>
  </si>
  <si>
    <t>Bibliotecas municipais</t>
  </si>
  <si>
    <t>Bicicleta</t>
  </si>
  <si>
    <t>Bilhete único</t>
  </si>
  <si>
    <t>Bolsas e Programas de Qualificação</t>
  </si>
  <si>
    <t>Cadastro de Contribuintes Mobiliários (CCM)</t>
  </si>
  <si>
    <t>Cadastro de Prestadores de Outros Municípios</t>
  </si>
  <si>
    <t>Cadastro Municipal de Vigilância em Saúde - CMVS</t>
  </si>
  <si>
    <t>Cadastro Único (CadÚnico)</t>
  </si>
  <si>
    <t>CADIN - Cadastro Informativo Municipal</t>
  </si>
  <si>
    <t>Calçadas, guias e postes</t>
  </si>
  <si>
    <t>Capinação e roçada de áreas verdes</t>
  </si>
  <si>
    <t>Carga e frete</t>
  </si>
  <si>
    <t>Carro Híbrido, Hidrogênio e Elétrico</t>
  </si>
  <si>
    <t>Cartão SUS e aplicativo Agenda Fácil</t>
  </si>
  <si>
    <t>Casas de Cultura</t>
  </si>
  <si>
    <t>Castração</t>
  </si>
  <si>
    <t>Cemitérios</t>
  </si>
  <si>
    <t>Central 156</t>
  </si>
  <si>
    <t>Centro Cultural São Paulo (CCSP)</t>
  </si>
  <si>
    <t>Centro de Apoio ao Trabalho e Empreendedorismo - CATe</t>
  </si>
  <si>
    <t>Centro de Formação em Controle Interno (CFCI)</t>
  </si>
  <si>
    <t>Centros Culturais e Teatros (CCULT)</t>
  </si>
  <si>
    <t>Centros de Referência, Convivência e Desenvolvimento</t>
  </si>
  <si>
    <t>Centros Educacionais Unificados (CEUs)</t>
  </si>
  <si>
    <t>Centros esportivos</t>
  </si>
  <si>
    <t>Certidão Ambiental</t>
  </si>
  <si>
    <t>Certidões</t>
  </si>
  <si>
    <t>Certidões de trânsito</t>
  </si>
  <si>
    <t>CIL- Central de Intermediação em Libras</t>
  </si>
  <si>
    <t>Cirurgias</t>
  </si>
  <si>
    <t>COHAB</t>
  </si>
  <si>
    <t>Coleta de lixo domiciliar</t>
  </si>
  <si>
    <t>Coleta de resíduos de serviços de saúde</t>
  </si>
  <si>
    <t>Coleta seletiva</t>
  </si>
  <si>
    <t>Comércio de animais</t>
  </si>
  <si>
    <t>Condições sanitárias inadequadas</t>
  </si>
  <si>
    <t>Conduta de funcionários</t>
  </si>
  <si>
    <t>Conselho Participativo Municipal</t>
  </si>
  <si>
    <t>Consulta de débitos e DUC</t>
  </si>
  <si>
    <t>Consulta em atenção básica</t>
  </si>
  <si>
    <t>Consultas médicas em atenção especializada ambulatorial</t>
  </si>
  <si>
    <t>Criação inadequada de animais</t>
  </si>
  <si>
    <t>Criança e adolescente</t>
  </si>
  <si>
    <t>Declarações fiscais</t>
  </si>
  <si>
    <t>Defesa civil</t>
  </si>
  <si>
    <t>Dengue/chikungunya/zika (mosquito aedes aegypti)</t>
  </si>
  <si>
    <t>Denúncia Fiscal</t>
  </si>
  <si>
    <t>Descomplica SP - 24h</t>
  </si>
  <si>
    <t>Descomplica SP - Aricanduva/Formosa/Carrão</t>
  </si>
  <si>
    <t>Descomplica SP - Butantã</t>
  </si>
  <si>
    <t>Descomplica SP - Campo Limpo</t>
  </si>
  <si>
    <t>Descomplica SP - Capela do Socorro</t>
  </si>
  <si>
    <t>Descomplica SP - Casa verde</t>
  </si>
  <si>
    <t>Descomplica SP - Cidade Ademar</t>
  </si>
  <si>
    <t>Descomplica SP - Cidade Tiradentes</t>
  </si>
  <si>
    <t>Descomplica SP - Correção de cadastro</t>
  </si>
  <si>
    <t>Descomplica SP - Ermelino Matarazzo</t>
  </si>
  <si>
    <t>Descomplica SP - Freguesia do Ó/Brasilândia</t>
  </si>
  <si>
    <t>Descomplica SP - Guaianases</t>
  </si>
  <si>
    <t>Descomplica SP - Ipiranga</t>
  </si>
  <si>
    <t>Descomplica SP - Itaim Paulista</t>
  </si>
  <si>
    <t>Descomplica SP - Itaquera</t>
  </si>
  <si>
    <t>Descomplica SP - Jabaquara</t>
  </si>
  <si>
    <t>Descomplica SP - Jaçanã/Tremembé</t>
  </si>
  <si>
    <t>Descomplica SP - Lapa</t>
  </si>
  <si>
    <t>Descomplica SP - M'Boi Mirim</t>
  </si>
  <si>
    <t>Descomplica SP - Mooca</t>
  </si>
  <si>
    <t>Descomplica SP - Parelheiros</t>
  </si>
  <si>
    <t>Descomplica SP - Penha</t>
  </si>
  <si>
    <t>Descomplica SP - Perus/Anhanguera</t>
  </si>
  <si>
    <t>Descomplica SP - Pirituba/Jaraguá</t>
  </si>
  <si>
    <t>Descomplica SP - Santana/Tucuruvi</t>
  </si>
  <si>
    <t>Descomplica SP - Santo Amaro</t>
  </si>
  <si>
    <t>Descomplica SP - São Mateus</t>
  </si>
  <si>
    <t>Descomplica SP - São Miguel</t>
  </si>
  <si>
    <t>Descomplica SP - Sapopemba</t>
  </si>
  <si>
    <t>Descomplica SP - Sé</t>
  </si>
  <si>
    <t>Descomplica SP - Vila Maria/Vila Guilherme</t>
  </si>
  <si>
    <t>Descomplica SP - Vila Mariana</t>
  </si>
  <si>
    <t>Descomplica SP - Vila Prudente</t>
  </si>
  <si>
    <t>Descomplica SP Móvel</t>
  </si>
  <si>
    <t>Devoluções, restituições e indenizações</t>
  </si>
  <si>
    <t>Dívida Ativa</t>
  </si>
  <si>
    <t>Documentações de edificações</t>
  </si>
  <si>
    <t>Documentações de ruas e logradouros</t>
  </si>
  <si>
    <t>Documentações e alvarás para obras</t>
  </si>
  <si>
    <t>Drenagem de água de chuva</t>
  </si>
  <si>
    <t>Ecoponto</t>
  </si>
  <si>
    <t>Educação ambiental</t>
  </si>
  <si>
    <t>Empreenda fácil</t>
  </si>
  <si>
    <t>Empreendedorismo</t>
  </si>
  <si>
    <t>Esgoto e água usada</t>
  </si>
  <si>
    <t>Estabelecimentos comerciais, indústrias e serviços</t>
  </si>
  <si>
    <t>Estacionamento</t>
  </si>
  <si>
    <t>Eutanásia (morte sem dor)</t>
  </si>
  <si>
    <t>Eventos</t>
  </si>
  <si>
    <t>Exames e vacinas</t>
  </si>
  <si>
    <t>Exames em atenção especializada ambulatorial - rede hora certa / AMA-E / AE</t>
  </si>
  <si>
    <t>Exumação e translado/transferência de corpos</t>
  </si>
  <si>
    <t>Fab Lab</t>
  </si>
  <si>
    <t>Faixas exclusivas e corredores de ônibus</t>
  </si>
  <si>
    <t>Feira livre</t>
  </si>
  <si>
    <t>Fiação e Postes</t>
  </si>
  <si>
    <t>Filmagens em espaços públicos</t>
  </si>
  <si>
    <t>Fiscalização de obras</t>
  </si>
  <si>
    <t>Fomento à criação artística</t>
  </si>
  <si>
    <t>Fora da competência da municipalidade</t>
  </si>
  <si>
    <t>Formação artística e cultural</t>
  </si>
  <si>
    <t>Fretamento</t>
  </si>
  <si>
    <t>Grande gerador de resíduos (serviço, comércio, indústria)</t>
  </si>
  <si>
    <t>Gratuidades</t>
  </si>
  <si>
    <t>Guarda Civil Metropolitana</t>
  </si>
  <si>
    <t>Guias rebaixadas</t>
  </si>
  <si>
    <t>Heliponto / Heliporto</t>
  </si>
  <si>
    <t>Homenagem fúnebre, velório, sepultamento e cremação</t>
  </si>
  <si>
    <t>Hospital veterinário público</t>
  </si>
  <si>
    <t>Iluminação pública</t>
  </si>
  <si>
    <t>Imigrante</t>
  </si>
  <si>
    <t>Imposto sobre a Transmissão de Bens Imóveis (ITBI)</t>
  </si>
  <si>
    <t>Imunidades, isenções e demais benefícios fiscais</t>
  </si>
  <si>
    <t>Indenizações e contestações de multas</t>
  </si>
  <si>
    <t>Inspeção Veicular</t>
  </si>
  <si>
    <t>Instalações físicas e equipamentos acessíveis</t>
  </si>
  <si>
    <t>Instituto de Previdência (IPREM)</t>
  </si>
  <si>
    <t>IPTU - Imposto Predial e Territorial Urbano</t>
  </si>
  <si>
    <t>ISS – Construção Civil</t>
  </si>
  <si>
    <t>ISS - Imposto Sobre Serviços</t>
  </si>
  <si>
    <t>Lei Aldir Blanc - apoio emergencial a cultura</t>
  </si>
  <si>
    <t>Leve leite</t>
  </si>
  <si>
    <t>LGBTI</t>
  </si>
  <si>
    <t>Licenciamento Ambiental</t>
  </si>
  <si>
    <t>Licenciamento Industrial</t>
  </si>
  <si>
    <t>Lixeiras públicas</t>
  </si>
  <si>
    <t>Manutenção da sinalização de trânsito</t>
  </si>
  <si>
    <t>Material e uniforme escolar</t>
  </si>
  <si>
    <t>Matrícula</t>
  </si>
  <si>
    <t>Mediação de conflitos</t>
  </si>
  <si>
    <t>Medicamento de controle especial</t>
  </si>
  <si>
    <t>Medicinas tradicionais, homeopatia, práticas integrativas em saúde</t>
  </si>
  <si>
    <t>Mercados e Sacolões</t>
  </si>
  <si>
    <t>Microempreendedor Individual - MEI</t>
  </si>
  <si>
    <t>Moto frete</t>
  </si>
  <si>
    <t>Mulher</t>
  </si>
  <si>
    <t>Multa ambiental</t>
  </si>
  <si>
    <t>Multas e contestações</t>
  </si>
  <si>
    <t>Não identificado**</t>
  </si>
  <si>
    <t>Nota do Milhão</t>
  </si>
  <si>
    <t>Notificação de imóvel ocioso</t>
  </si>
  <si>
    <t>Numeração de imóveis</t>
  </si>
  <si>
    <t>Ocupação irregular</t>
  </si>
  <si>
    <t>Ônibus e Ponto de ônibus</t>
  </si>
  <si>
    <t>Ônibus fretado</t>
  </si>
  <si>
    <t>Organizações da Sociedade Civil</t>
  </si>
  <si>
    <t>Ouvidoria SUS</t>
  </si>
  <si>
    <t>Parcelamento de tributos</t>
  </si>
  <si>
    <t>Parques</t>
  </si>
  <si>
    <t>Patrimônio histórico e cultural</t>
  </si>
  <si>
    <t>Pedido de orientação ou informação</t>
  </si>
  <si>
    <t>Pessoa com Deficiência</t>
  </si>
  <si>
    <t>Pessoa desaparecida</t>
  </si>
  <si>
    <t>Pessoa idosa</t>
  </si>
  <si>
    <t>Planetário</t>
  </si>
  <si>
    <t>Poluição do ar</t>
  </si>
  <si>
    <t>Ponto viciado, entulho e caçamba de entulho</t>
  </si>
  <si>
    <t>População ou pessoa em situação de rua</t>
  </si>
  <si>
    <t>Portal e-Saúde</t>
  </si>
  <si>
    <t>Portal SP156</t>
  </si>
  <si>
    <t>Praças</t>
  </si>
  <si>
    <t>Precatórios</t>
  </si>
  <si>
    <t>PROCON Cidade de São Paulo</t>
  </si>
  <si>
    <t>Programa Bolsa Família</t>
  </si>
  <si>
    <t>Programa Cidade Solidária</t>
  </si>
  <si>
    <t>Programa Renda Mínima</t>
  </si>
  <si>
    <t>Publicidade e poluição visual</t>
  </si>
  <si>
    <t>Qualificação profissional</t>
  </si>
  <si>
    <t>Questões raciais, étnicas e religiosas</t>
  </si>
  <si>
    <t>Regimes Especiais de Tributação</t>
  </si>
  <si>
    <t>Registro de animais - RGA</t>
  </si>
  <si>
    <t>Remoção de grandes objetos</t>
  </si>
  <si>
    <t>Renda Básica Emergencial</t>
  </si>
  <si>
    <t>Requalifica Centro</t>
  </si>
  <si>
    <t>Rios e córregos</t>
  </si>
  <si>
    <t>Rua de Lazer</t>
  </si>
  <si>
    <t>Ruas, vilas, vielas e escadarias</t>
  </si>
  <si>
    <t>Saúde bucal</t>
  </si>
  <si>
    <t>Saúde da criança</t>
  </si>
  <si>
    <t>Saúde da pessoa com deficiência</t>
  </si>
  <si>
    <t>Saúde da pessoa com doenças sexualmente transmissíveis (DST),  HIV e AIDS</t>
  </si>
  <si>
    <t>Saúde da pessoa idosa</t>
  </si>
  <si>
    <t>Saúde da população LGBT</t>
  </si>
  <si>
    <t>Saúde mental</t>
  </si>
  <si>
    <t>SAV - Solução de Atendimento Eletrônico</t>
  </si>
  <si>
    <t>Segurança alimentar e nutricional</t>
  </si>
  <si>
    <t>Segurança de edificação</t>
  </si>
  <si>
    <t>Serviço de Atendimento Móvel de urgência</t>
  </si>
  <si>
    <t>Senha Web</t>
  </si>
  <si>
    <t>Serviços de apoio terapêutico</t>
  </si>
  <si>
    <t>Servidor</t>
  </si>
  <si>
    <t>Servidores da SME</t>
  </si>
  <si>
    <t>Sistema Municipal de Bibliotecas Públicas</t>
  </si>
  <si>
    <t>Situações Excepcionais</t>
  </si>
  <si>
    <t>Smart Sampa</t>
  </si>
  <si>
    <t>Solicitação de callback durante atendimento receptivo</t>
  </si>
  <si>
    <t>Solicitar que acesso ao processo da OGM seja público</t>
  </si>
  <si>
    <t>Solução de Atendimento Eletrônico (SAV)</t>
  </si>
  <si>
    <t>Tabagismo</t>
  </si>
  <si>
    <t>Taxas mobiliárias</t>
  </si>
  <si>
    <t>Táxi</t>
  </si>
  <si>
    <t>Telecentros</t>
  </si>
  <si>
    <t>Telessaúde</t>
  </si>
  <si>
    <t>Terrenos e imóveis</t>
  </si>
  <si>
    <t>Theatro Municipal de São Paulo</t>
  </si>
  <si>
    <t>Transporte Escolar</t>
  </si>
  <si>
    <t>Transtorno do espectro do autismo (TEA)</t>
  </si>
  <si>
    <t>Turismo</t>
  </si>
  <si>
    <t>Unidade habitacional</t>
  </si>
  <si>
    <t>Unidades escolares</t>
  </si>
  <si>
    <t>Urgências e Emergências</t>
  </si>
  <si>
    <t>Vacinação</t>
  </si>
  <si>
    <t>Varrição e limpeza urbana</t>
  </si>
  <si>
    <t>Veículos abandonados</t>
  </si>
  <si>
    <t>Vigilância Sanitária</t>
  </si>
  <si>
    <t>Vista de Processos - Secretaria Municipal da Fazenda</t>
  </si>
  <si>
    <t>WiFi Livre SP</t>
  </si>
  <si>
    <t>Zona Azul</t>
  </si>
  <si>
    <t>14841</t>
  </si>
  <si>
    <t>**Os protocolos classificadas como assunto "não identificado", são reclamações recebidas no sistema sem que se tenha o registro do assunto demandado.</t>
  </si>
  <si>
    <t>*** Em fevereiro de 2026, a nomenclatura “Órgãos Externos” foi alterada para “Fora da Competência da Municipalidade”.</t>
  </si>
  <si>
    <t>Unidades - 10 mais solicitadas de 2026</t>
  </si>
  <si>
    <t>Unidades PMSP*</t>
  </si>
  <si>
    <t>Secretaria Municipal da Saúde</t>
  </si>
  <si>
    <t xml:space="preserve">Coordenadoria de Limpeza Urbana </t>
  </si>
  <si>
    <t>Secretaria Municipal das Subprefeituras</t>
  </si>
  <si>
    <t>Companhia de Engenharia de Tráfego</t>
  </si>
  <si>
    <t>São Paulo Transportes</t>
  </si>
  <si>
    <t>Secretaria Municipal de Educação</t>
  </si>
  <si>
    <t>Secretaria Municipal da Fazenda</t>
  </si>
  <si>
    <t>Secretaria Municipal de Assistência e Desenvolvimento Social</t>
  </si>
  <si>
    <t>Fora da competência da municipalidade**</t>
  </si>
  <si>
    <t>Agência Reguladora de Serviços Públicos do Município</t>
  </si>
  <si>
    <t>Total das 10 Unidades + Demandadas</t>
  </si>
  <si>
    <t>Unidades</t>
  </si>
  <si>
    <t>Distribuição Percentual das unidades + demandadas (%)</t>
  </si>
  <si>
    <r>
      <t xml:space="preserve">* As </t>
    </r>
    <r>
      <rPr>
        <b/>
        <sz val="11"/>
        <rFont val="Arial"/>
        <family val="2"/>
      </rPr>
      <t>denúncias</t>
    </r>
    <r>
      <rPr>
        <sz val="11"/>
        <rFont val="Arial"/>
        <family val="2"/>
      </rPr>
      <t xml:space="preserve"> não estão sendo contabilizadas nesta aba da planilha. O detalhamento dos dados pode ser consultado no site da Ouvidoria Geral do Município:</t>
    </r>
  </si>
  <si>
    <t>** Em fevereiro de 2026, a nomenclatura “Órgãos Externos” foi alterada para “Fora da Competência da Municipalidade”.</t>
  </si>
  <si>
    <t>Casa Civíl</t>
  </si>
  <si>
    <t>Companhia Metropolitana de Habitação</t>
  </si>
  <si>
    <t>Controladoria Geral do Município</t>
  </si>
  <si>
    <t>Coordenadoria de Limpeza Urbana***</t>
  </si>
  <si>
    <t>Procuradoria Geral do Município</t>
  </si>
  <si>
    <t>São Paulo Obras</t>
  </si>
  <si>
    <t>Secretaria de Relações Institucionais</t>
  </si>
  <si>
    <t>Secretaria de Relações Internacionais</t>
  </si>
  <si>
    <t>Secretaria do Governo Municipal</t>
  </si>
  <si>
    <t>Secretaria Municipal da Pessoa com Deficiência</t>
  </si>
  <si>
    <t>Secretaria Municipal de Cultura e Economia Criativa</t>
  </si>
  <si>
    <t>Secretaria Municipal de Desenvolvimento Econômico e Trabalho</t>
  </si>
  <si>
    <t>Secretaria Municipal de Direitos Humanos e Cidadania</t>
  </si>
  <si>
    <t>Secretaria Municipal de Esportes e Lazer</t>
  </si>
  <si>
    <t>Secretaria Municipal de Gestão</t>
  </si>
  <si>
    <t>Secretaria Municipal de Habitação</t>
  </si>
  <si>
    <t>Secretaria Municipal de Infraestrutura Urbana e Obras</t>
  </si>
  <si>
    <t>Secretaria Municipal de Inovação e Tecnologia</t>
  </si>
  <si>
    <t>Secretaria Municipal de Justiça</t>
  </si>
  <si>
    <t>Secretaria Municipal de Mobilidade Urbana e Transporte</t>
  </si>
  <si>
    <t>Secretaria Municipal de Planejamento e Eficiência</t>
  </si>
  <si>
    <t>Secretaria Municipal de Segurança Urbana</t>
  </si>
  <si>
    <t>Secretaria Municipal de Turismo</t>
  </si>
  <si>
    <t>Secretaria Municipal de Urbanismo e Licenciamento</t>
  </si>
  <si>
    <t>Secretaria Municipal do Verde e Meio Ambiente</t>
  </si>
  <si>
    <t>Subprefeitura Aricanduva</t>
  </si>
  <si>
    <t>Subprefeitura Butantã</t>
  </si>
  <si>
    <t>Subprefeitura Campo Limpo</t>
  </si>
  <si>
    <t>Subprefeitura Capela do Socorro</t>
  </si>
  <si>
    <t>Subprefeitura Casa Verde</t>
  </si>
  <si>
    <t>Subprefeitura Cidade Ademar</t>
  </si>
  <si>
    <t>Subprefeitura Cidade Tiradentes</t>
  </si>
  <si>
    <t>Subprefeitura Ermelino Matarazzo</t>
  </si>
  <si>
    <t>Subprefeitura Freguesia/Brasilândia</t>
  </si>
  <si>
    <t>Subprefeitura Guaianases</t>
  </si>
  <si>
    <t>Subprefeitura Ipiranga</t>
  </si>
  <si>
    <t>Subprefeitura Itaim Paulista</t>
  </si>
  <si>
    <t>Subprefeitura Itaquera</t>
  </si>
  <si>
    <t>Subprefeitura Jabaquara</t>
  </si>
  <si>
    <t>Subprefeitura Jaçanã/Tremembé</t>
  </si>
  <si>
    <t>Subprefeitura Lapa</t>
  </si>
  <si>
    <t>Subprefeitura M Boi Mirim</t>
  </si>
  <si>
    <t>Subprefeitura Mooca</t>
  </si>
  <si>
    <t>Subprefeitura Parelheiros</t>
  </si>
  <si>
    <t>Subprefeitura Penha</t>
  </si>
  <si>
    <t>Subprefeitura Perus</t>
  </si>
  <si>
    <t>Subprefeitura Pinheiros</t>
  </si>
  <si>
    <t>Subprefeitura Pirituba/Jaraguá</t>
  </si>
  <si>
    <t>Subprefeitura Santana/Tucuruvi</t>
  </si>
  <si>
    <t>Subprefeitura Santo Amaro</t>
  </si>
  <si>
    <t>Subprefeitura São Mateus</t>
  </si>
  <si>
    <t>Subprefeitura São Miguel Paulista</t>
  </si>
  <si>
    <t>Subprefeitura Sapopemba</t>
  </si>
  <si>
    <t>Subprefeitura Sé</t>
  </si>
  <si>
    <t>Subprefeitura Vila Maria/Vila Guilherme</t>
  </si>
  <si>
    <t>Subprefeitura Vila Mariana</t>
  </si>
  <si>
    <t>Subprefeitura Vila Prudente</t>
  </si>
  <si>
    <t>14952</t>
  </si>
  <si>
    <t>17752</t>
  </si>
  <si>
    <t>49261</t>
  </si>
  <si>
    <t>** Considera-se o campo “não identificado” todos os registros que não especificam o órgão denunciado, que não complementam essa informação, ou ainda que a narrativa não permita rastrear o órgão denunciado.</t>
  </si>
  <si>
    <t>Subprefeituras - 10 mais solicitadas de 2026</t>
  </si>
  <si>
    <t>Subprefeituras PMSP*</t>
  </si>
  <si>
    <t>% em relação ao total de Subs 3° trim 2026 (excetuando-se denúncias)</t>
  </si>
  <si>
    <t>Sé</t>
  </si>
  <si>
    <t>Butantã</t>
  </si>
  <si>
    <t>Ipiranga</t>
  </si>
  <si>
    <t>Pinheiros</t>
  </si>
  <si>
    <t>Mooca</t>
  </si>
  <si>
    <t>Penha</t>
  </si>
  <si>
    <t>Itaquera</t>
  </si>
  <si>
    <t>Santo Amaro</t>
  </si>
  <si>
    <t>Capela do Socorro</t>
  </si>
  <si>
    <t>Vila Mariana</t>
  </si>
  <si>
    <t>Total das 10 Subprefeituras + Demandadas</t>
  </si>
  <si>
    <t>Outras</t>
  </si>
  <si>
    <t>Subprefeituras</t>
  </si>
  <si>
    <t>Distribuição Percentual das Subprefeituras + demandadas (%)</t>
  </si>
  <si>
    <t>% Total dentre as subprefeituras</t>
  </si>
  <si>
    <t>Aricanduva</t>
  </si>
  <si>
    <t>Campo Limpo</t>
  </si>
  <si>
    <t>Casa Verde</t>
  </si>
  <si>
    <t>Cidade Ademar</t>
  </si>
  <si>
    <t>Cidade Tiradentes</t>
  </si>
  <si>
    <t>Ermelino Matarazzo</t>
  </si>
  <si>
    <t>Freguesia/Brasilândia</t>
  </si>
  <si>
    <t>Guaianases</t>
  </si>
  <si>
    <t>Itaim Paulista</t>
  </si>
  <si>
    <t>Jabaquara</t>
  </si>
  <si>
    <t>Jaçanã/Tremembé</t>
  </si>
  <si>
    <t>Lapa</t>
  </si>
  <si>
    <t>M Boi Mirim</t>
  </si>
  <si>
    <t>Parelheiros</t>
  </si>
  <si>
    <t>Perus</t>
  </si>
  <si>
    <t>Pirituba/Jaraguá</t>
  </si>
  <si>
    <t>Santana/Tucuruvi</t>
  </si>
  <si>
    <t>São Mateus</t>
  </si>
  <si>
    <t>São Miguel Paulista</t>
  </si>
  <si>
    <t>Sapopemba</t>
  </si>
  <si>
    <t>Vila Maria/Vila Guilherme</t>
  </si>
  <si>
    <t>Vila Prudente</t>
  </si>
  <si>
    <t>3214</t>
  </si>
  <si>
    <t>3543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</si>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</sst>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0.0"/>
    <numFmt numFmtId="167" formatCode="#,##0_ ;\-#,##0\ "/>
  </numFmts>
  <fonts count="49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Arial "/>
    </font>
    <font>
      <b/>
      <sz val="11"/>
      <color rgb="FF000000"/>
      <name val="Arial "/>
    </font>
    <font>
      <sz val="11"/>
      <color theme="0"/>
      <name val="Arial"/>
      <family val="2"/>
    </font>
    <font>
      <sz val="11"/>
      <name val="Arial "/>
    </font>
    <font>
      <b/>
      <sz val="11"/>
      <name val="Arial"/>
      <family val="2"/>
    </font>
    <font>
      <sz val="12"/>
      <color rgb="FF000000"/>
      <name val="Arial "/>
    </font>
    <font>
      <sz val="11"/>
      <color theme="0"/>
      <name val="Calibri"/>
      <family val="2"/>
    </font>
    <font>
      <sz val="12"/>
      <color theme="0"/>
      <name val="Arial "/>
    </font>
    <font>
      <b/>
      <sz val="12"/>
      <color rgb="FF000000"/>
      <name val="Arial "/>
    </font>
    <font>
      <sz val="11"/>
      <color theme="1"/>
      <name val="Calibri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u/>
      <sz val="9"/>
      <color theme="10"/>
      <name val="Arial"/>
      <family val="2"/>
    </font>
    <font>
      <sz val="12"/>
      <color theme="0"/>
      <name val="Arial"/>
      <family val="2"/>
    </font>
    <font>
      <u/>
      <sz val="11"/>
      <color theme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Arial "/>
    </font>
    <font>
      <sz val="11"/>
      <color rgb="FFFF0000"/>
      <name val="Calibri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</borders>
  <cellStyleXfs count="103">
    <xf numFmtId="0" fontId="0" fillId="0" borderId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10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" fillId="0" borderId="0"/>
    <xf numFmtId="0" fontId="2" fillId="0" borderId="0"/>
    <xf numFmtId="0" fontId="30" fillId="0" borderId="0" applyNumberFormat="0" applyFill="0" applyBorder="0" applyAlignment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Font="0" applyFill="0" applyBorder="0" applyAlignment="0" applyProtection="0"/>
  </cellStyleXfs>
  <cellXfs count="241">
    <xf numFmtId="0" fontId="0" fillId="0" borderId="0" xfId="0"/>
    <xf numFmtId="0" fontId="11" fillId="0" borderId="0" xfId="0" applyFont="1"/>
    <xf numFmtId="0" fontId="12" fillId="0" borderId="0" xfId="0" applyFont="1"/>
    <xf numFmtId="3" fontId="0" fillId="0" borderId="0" xfId="0" applyNumberFormat="1"/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0" fillId="0" borderId="0" xfId="0" applyNumberFormat="1"/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center"/>
    </xf>
    <xf numFmtId="0" fontId="17" fillId="0" borderId="0" xfId="0" applyFont="1"/>
    <xf numFmtId="0" fontId="16" fillId="0" borderId="0" xfId="0" applyFont="1"/>
    <xf numFmtId="3" fontId="17" fillId="0" borderId="0" xfId="0" applyNumberFormat="1" applyFont="1"/>
    <xf numFmtId="1" fontId="4" fillId="0" borderId="0" xfId="0" applyNumberFormat="1" applyFont="1"/>
    <xf numFmtId="0" fontId="19" fillId="0" borderId="0" xfId="0" applyFont="1"/>
    <xf numFmtId="0" fontId="4" fillId="0" borderId="0" xfId="0" applyFont="1"/>
    <xf numFmtId="3" fontId="21" fillId="0" borderId="0" xfId="0" applyNumberFormat="1" applyFont="1" applyAlignment="1">
      <alignment horizontal="center" vertical="center"/>
    </xf>
    <xf numFmtId="0" fontId="22" fillId="0" borderId="0" xfId="0" applyFont="1"/>
    <xf numFmtId="3" fontId="22" fillId="0" borderId="0" xfId="0" applyNumberFormat="1" applyFont="1"/>
    <xf numFmtId="3" fontId="23" fillId="0" borderId="0" xfId="0" applyNumberFormat="1" applyFont="1" applyAlignment="1">
      <alignment horizontal="center" vertical="center"/>
    </xf>
    <xf numFmtId="166" fontId="22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0" fontId="5" fillId="0" borderId="0" xfId="0" applyFont="1"/>
    <xf numFmtId="0" fontId="11" fillId="0" borderId="0" xfId="0" applyFont="1" applyAlignment="1">
      <alignment horizontal="center" vertical="center"/>
    </xf>
    <xf numFmtId="17" fontId="11" fillId="0" borderId="0" xfId="0" applyNumberFormat="1" applyFont="1" applyAlignment="1">
      <alignment horizontal="center" vertical="center"/>
    </xf>
    <xf numFmtId="17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0" xfId="93"/>
    <xf numFmtId="0" fontId="27" fillId="0" borderId="0" xfId="93" applyFont="1" applyAlignment="1">
      <alignment horizontal="left"/>
    </xf>
    <xf numFmtId="0" fontId="27" fillId="0" borderId="0" xfId="93" applyFont="1"/>
    <xf numFmtId="0" fontId="18" fillId="0" borderId="0" xfId="93" applyFont="1" applyAlignment="1">
      <alignment horizontal="center" vertical="center" wrapText="1"/>
    </xf>
    <xf numFmtId="3" fontId="27" fillId="0" borderId="0" xfId="93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2" fontId="27" fillId="0" borderId="0" xfId="93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93" applyFont="1"/>
    <xf numFmtId="0" fontId="18" fillId="0" borderId="0" xfId="93" applyFont="1" applyAlignment="1">
      <alignment horizontal="left"/>
    </xf>
    <xf numFmtId="2" fontId="1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0" fillId="0" borderId="0" xfId="96" applyFont="1"/>
    <xf numFmtId="0" fontId="18" fillId="0" borderId="0" xfId="0" applyFont="1"/>
    <xf numFmtId="1" fontId="12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33" fillId="0" borderId="0" xfId="0" applyFont="1"/>
    <xf numFmtId="1" fontId="33" fillId="0" borderId="0" xfId="0" applyNumberFormat="1" applyFont="1"/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horizontal="center" vertical="center"/>
    </xf>
    <xf numFmtId="0" fontId="31" fillId="0" borderId="0" xfId="0" applyFont="1"/>
    <xf numFmtId="1" fontId="31" fillId="0" borderId="0" xfId="0" applyNumberFormat="1" applyFont="1"/>
    <xf numFmtId="0" fontId="31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center"/>
    </xf>
    <xf numFmtId="1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7" fillId="0" borderId="0" xfId="0" applyFont="1"/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1" fontId="27" fillId="0" borderId="0" xfId="0" applyNumberFormat="1" applyFont="1"/>
    <xf numFmtId="17" fontId="27" fillId="0" borderId="0" xfId="0" applyNumberFormat="1" applyFont="1"/>
    <xf numFmtId="0" fontId="18" fillId="0" borderId="0" xfId="0" applyFont="1" applyAlignment="1">
      <alignment horizontal="center" vertical="center"/>
    </xf>
    <xf numFmtId="1" fontId="18" fillId="0" borderId="0" xfId="0" applyNumberFormat="1" applyFont="1"/>
    <xf numFmtId="0" fontId="11" fillId="0" borderId="0" xfId="97" applyFont="1"/>
    <xf numFmtId="0" fontId="11" fillId="0" borderId="0" xfId="97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36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96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96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25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97" applyFont="1" applyAlignment="1">
      <alignment horizontal="center"/>
    </xf>
    <xf numFmtId="0" fontId="38" fillId="0" borderId="0" xfId="0" applyFont="1"/>
    <xf numFmtId="0" fontId="38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17" fontId="18" fillId="0" borderId="0" xfId="0" applyNumberFormat="1" applyFont="1"/>
    <xf numFmtId="0" fontId="39" fillId="0" borderId="0" xfId="0" applyFont="1"/>
    <xf numFmtId="0" fontId="26" fillId="0" borderId="0" xfId="0" applyFont="1" applyAlignment="1">
      <alignment horizontal="left" vertical="center"/>
    </xf>
    <xf numFmtId="2" fontId="18" fillId="0" borderId="0" xfId="0" applyNumberFormat="1" applyFont="1" applyAlignment="1">
      <alignment horizontal="center" vertical="center"/>
    </xf>
    <xf numFmtId="0" fontId="28" fillId="2" borderId="0" xfId="93" applyFont="1" applyFill="1"/>
    <xf numFmtId="3" fontId="28" fillId="2" borderId="0" xfId="93" applyNumberFormat="1" applyFont="1" applyFill="1" applyAlignment="1">
      <alignment horizontal="center"/>
    </xf>
    <xf numFmtId="2" fontId="28" fillId="2" borderId="0" xfId="93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center"/>
    </xf>
    <xf numFmtId="3" fontId="11" fillId="2" borderId="0" xfId="0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26" fillId="0" borderId="0" xfId="0" applyFont="1" applyAlignment="1">
      <alignment horizontal="left"/>
    </xf>
    <xf numFmtId="2" fontId="38" fillId="0" borderId="0" xfId="0" applyNumberFormat="1" applyFont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vertical="center"/>
    </xf>
    <xf numFmtId="1" fontId="11" fillId="2" borderId="0" xfId="0" applyNumberFormat="1" applyFont="1" applyFill="1" applyAlignment="1">
      <alignment horizontal="center"/>
    </xf>
    <xf numFmtId="0" fontId="30" fillId="0" borderId="4" xfId="95" applyBorder="1" applyAlignment="1">
      <alignment horizontal="left" vertical="top"/>
    </xf>
    <xf numFmtId="0" fontId="31" fillId="0" borderId="5" xfId="0" applyFont="1" applyBorder="1"/>
    <xf numFmtId="1" fontId="11" fillId="0" borderId="0" xfId="0" applyNumberFormat="1" applyFont="1" applyAlignment="1">
      <alignment horizontal="center" vertical="center" wrapText="1"/>
    </xf>
    <xf numFmtId="0" fontId="11" fillId="2" borderId="0" xfId="0" applyFont="1" applyFill="1" applyAlignment="1">
      <alignment horizontal="left" vertical="top"/>
    </xf>
    <xf numFmtId="0" fontId="31" fillId="0" borderId="6" xfId="0" applyFont="1" applyBorder="1" applyAlignment="1">
      <alignment horizontal="left" vertical="center" wrapText="1"/>
    </xf>
    <xf numFmtId="0" fontId="40" fillId="0" borderId="7" xfId="95" applyFont="1" applyBorder="1" applyAlignment="1">
      <alignment horizontal="left" vertical="top"/>
    </xf>
    <xf numFmtId="0" fontId="27" fillId="0" borderId="1" xfId="0" applyFont="1" applyBorder="1" applyAlignment="1">
      <alignment vertical="top" wrapText="1"/>
    </xf>
    <xf numFmtId="0" fontId="20" fillId="0" borderId="1" xfId="0" applyFont="1" applyBorder="1" applyAlignment="1">
      <alignment wrapText="1"/>
    </xf>
    <xf numFmtId="0" fontId="11" fillId="0" borderId="12" xfId="0" applyFont="1" applyBorder="1"/>
    <xf numFmtId="0" fontId="2" fillId="0" borderId="13" xfId="93" applyBorder="1"/>
    <xf numFmtId="0" fontId="2" fillId="0" borderId="14" xfId="93" applyBorder="1"/>
    <xf numFmtId="166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1" fillId="0" borderId="0" xfId="97" applyFont="1" applyAlignment="1">
      <alignment horizontal="left"/>
    </xf>
    <xf numFmtId="0" fontId="4" fillId="0" borderId="0" xfId="0" applyFont="1" applyAlignment="1">
      <alignment vertical="top" wrapText="1"/>
    </xf>
    <xf numFmtId="0" fontId="42" fillId="0" borderId="7" xfId="95" applyFont="1" applyBorder="1" applyAlignment="1">
      <alignment horizontal="left" vertical="top" wrapText="1"/>
    </xf>
    <xf numFmtId="0" fontId="32" fillId="0" borderId="6" xfId="0" applyFont="1" applyBorder="1" applyAlignment="1">
      <alignment horizontal="left" wrapText="1"/>
    </xf>
    <xf numFmtId="0" fontId="30" fillId="0" borderId="7" xfId="95" applyBorder="1" applyAlignment="1">
      <alignment vertical="center"/>
    </xf>
    <xf numFmtId="0" fontId="9" fillId="0" borderId="1" xfId="0" applyFont="1" applyBorder="1" applyAlignment="1">
      <alignment vertical="top" wrapText="1"/>
    </xf>
    <xf numFmtId="0" fontId="44" fillId="0" borderId="0" xfId="0" applyFont="1" applyAlignment="1">
      <alignment horizontal="left"/>
    </xf>
    <xf numFmtId="1" fontId="33" fillId="0" borderId="0" xfId="0" applyNumberFormat="1" applyFont="1" applyAlignment="1">
      <alignment horizontal="center" vertical="center"/>
    </xf>
    <xf numFmtId="0" fontId="44" fillId="0" borderId="0" xfId="0" applyFont="1"/>
    <xf numFmtId="3" fontId="45" fillId="0" borderId="0" xfId="0" applyNumberFormat="1" applyFont="1" applyAlignment="1">
      <alignment horizontal="center"/>
    </xf>
    <xf numFmtId="0" fontId="46" fillId="0" borderId="0" xfId="0" applyFont="1"/>
    <xf numFmtId="1" fontId="11" fillId="2" borderId="0" xfId="0" applyNumberFormat="1" applyFont="1" applyFill="1" applyAlignment="1">
      <alignment horizontal="center" vertical="center"/>
    </xf>
    <xf numFmtId="0" fontId="18" fillId="3" borderId="0" xfId="0" applyFont="1" applyFill="1"/>
    <xf numFmtId="1" fontId="14" fillId="0" borderId="0" xfId="0" applyNumberFormat="1" applyFont="1" applyAlignment="1">
      <alignment horizontal="center"/>
    </xf>
    <xf numFmtId="1" fontId="14" fillId="3" borderId="0" xfId="0" applyNumberFormat="1" applyFont="1" applyFill="1" applyAlignment="1">
      <alignment horizontal="center"/>
    </xf>
    <xf numFmtId="0" fontId="14" fillId="0" borderId="0" xfId="0" applyFont="1"/>
    <xf numFmtId="0" fontId="31" fillId="3" borderId="0" xfId="0" applyFont="1" applyFill="1"/>
    <xf numFmtId="0" fontId="18" fillId="3" borderId="0" xfId="0" applyFont="1" applyFill="1" applyAlignment="1">
      <alignment horizontal="center" vertical="center"/>
    </xf>
    <xf numFmtId="2" fontId="18" fillId="3" borderId="0" xfId="0" applyNumberFormat="1" applyFont="1" applyFill="1" applyAlignment="1">
      <alignment horizontal="center" vertical="center"/>
    </xf>
    <xf numFmtId="1" fontId="18" fillId="3" borderId="0" xfId="0" applyNumberFormat="1" applyFont="1" applyFill="1"/>
    <xf numFmtId="0" fontId="18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0" fillId="3" borderId="0" xfId="0" applyFill="1"/>
    <xf numFmtId="0" fontId="0" fillId="3" borderId="0" xfId="96" applyFont="1" applyFill="1" applyBorder="1"/>
    <xf numFmtId="0" fontId="14" fillId="0" borderId="0" xfId="0" applyFont="1" applyAlignment="1">
      <alignment horizontal="left"/>
    </xf>
    <xf numFmtId="3" fontId="27" fillId="0" borderId="0" xfId="93" applyNumberFormat="1" applyFont="1" applyAlignment="1">
      <alignment horizontal="center" vertical="center"/>
    </xf>
    <xf numFmtId="0" fontId="27" fillId="0" borderId="0" xfId="93" applyFont="1" applyAlignment="1">
      <alignment horizontal="left" vertical="center" wrapText="1"/>
    </xf>
    <xf numFmtId="0" fontId="0" fillId="0" borderId="1" xfId="0" applyBorder="1" applyAlignment="1">
      <alignment wrapText="1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5" fillId="0" borderId="3" xfId="0" applyFont="1" applyBorder="1" applyAlignment="1">
      <alignment vertical="top" wrapText="1"/>
    </xf>
    <xf numFmtId="2" fontId="31" fillId="0" borderId="0" xfId="93" applyNumberFormat="1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27" fillId="3" borderId="0" xfId="0" applyFont="1" applyFill="1"/>
    <xf numFmtId="0" fontId="47" fillId="0" borderId="0" xfId="0" applyFont="1" applyAlignment="1">
      <alignment vertical="top" wrapText="1"/>
    </xf>
    <xf numFmtId="1" fontId="27" fillId="3" borderId="0" xfId="0" applyNumberFormat="1" applyFont="1" applyFill="1"/>
    <xf numFmtId="166" fontId="11" fillId="0" borderId="0" xfId="0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 wrapText="1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center"/>
    </xf>
    <xf numFmtId="0" fontId="32" fillId="0" borderId="0" xfId="0" applyFont="1" applyAlignment="1">
      <alignment wrapText="1"/>
    </xf>
    <xf numFmtId="2" fontId="26" fillId="3" borderId="0" xfId="0" applyNumberFormat="1" applyFont="1" applyFill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3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" fontId="32" fillId="3" borderId="0" xfId="0" applyNumberFormat="1" applyFont="1" applyFill="1" applyAlignment="1">
      <alignment horizontal="center" vertical="center"/>
    </xf>
    <xf numFmtId="1" fontId="31" fillId="3" borderId="0" xfId="0" applyNumberFormat="1" applyFont="1" applyFill="1"/>
    <xf numFmtId="0" fontId="35" fillId="3" borderId="0" xfId="0" applyFont="1" applyFill="1" applyAlignment="1">
      <alignment vertical="top" wrapText="1"/>
    </xf>
    <xf numFmtId="0" fontId="32" fillId="3" borderId="15" xfId="0" applyFont="1" applyFill="1" applyBorder="1" applyAlignment="1">
      <alignment horizontal="center"/>
    </xf>
    <xf numFmtId="0" fontId="31" fillId="0" borderId="15" xfId="0" applyFont="1" applyBorder="1" applyAlignment="1">
      <alignment horizontal="center" vertical="center"/>
    </xf>
    <xf numFmtId="0" fontId="4" fillId="0" borderId="15" xfId="0" applyFont="1" applyBorder="1"/>
    <xf numFmtId="0" fontId="31" fillId="3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5" xfId="96" applyFont="1" applyBorder="1"/>
    <xf numFmtId="0" fontId="31" fillId="3" borderId="15" xfId="96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4" fillId="0" borderId="15" xfId="0" applyFont="1" applyBorder="1" applyAlignment="1">
      <alignment horizontal="left"/>
    </xf>
    <xf numFmtId="2" fontId="20" fillId="0" borderId="15" xfId="96" applyNumberFormat="1" applyFont="1" applyBorder="1" applyAlignment="1">
      <alignment horizontal="center" vertical="center"/>
    </xf>
    <xf numFmtId="1" fontId="20" fillId="0" borderId="15" xfId="0" applyNumberFormat="1" applyFont="1" applyBorder="1" applyAlignment="1">
      <alignment horizontal="center" vertical="center"/>
    </xf>
    <xf numFmtId="0" fontId="20" fillId="0" borderId="15" xfId="96" applyFont="1" applyBorder="1" applyAlignment="1">
      <alignment horizontal="center" vertical="center"/>
    </xf>
    <xf numFmtId="0" fontId="31" fillId="0" borderId="15" xfId="0" applyFont="1" applyBorder="1" applyAlignment="1">
      <alignment horizontal="center"/>
    </xf>
    <xf numFmtId="0" fontId="0" fillId="0" borderId="15" xfId="0" applyBorder="1"/>
    <xf numFmtId="0" fontId="35" fillId="0" borderId="0" xfId="0" applyFont="1" applyAlignment="1">
      <alignment vertical="top" wrapText="1"/>
    </xf>
    <xf numFmtId="0" fontId="12" fillId="0" borderId="15" xfId="0" applyFont="1" applyBorder="1" applyAlignment="1">
      <alignment horizontal="center"/>
    </xf>
    <xf numFmtId="3" fontId="27" fillId="0" borderId="0" xfId="100" applyNumberFormat="1" applyFont="1" applyAlignment="1">
      <alignment horizontal="center"/>
    </xf>
    <xf numFmtId="0" fontId="4" fillId="0" borderId="15" xfId="92" applyNumberFormat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12" fillId="3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8" fillId="3" borderId="0" xfId="0" applyFont="1" applyFill="1" applyAlignment="1">
      <alignment vertical="center"/>
    </xf>
    <xf numFmtId="0" fontId="38" fillId="3" borderId="0" xfId="0" applyFont="1" applyFill="1" applyAlignment="1">
      <alignment vertical="center" wrapText="1"/>
    </xf>
    <xf numFmtId="0" fontId="20" fillId="0" borderId="0" xfId="0" applyFont="1"/>
    <xf numFmtId="1" fontId="12" fillId="0" borderId="0" xfId="98" applyNumberFormat="1" applyFont="1" applyAlignment="1">
      <alignment horizontal="center"/>
    </xf>
    <xf numFmtId="167" fontId="12" fillId="0" borderId="0" xfId="102" applyNumberFormat="1" applyFont="1" applyAlignment="1">
      <alignment horizontal="center"/>
    </xf>
    <xf numFmtId="0" fontId="20" fillId="3" borderId="15" xfId="96" applyFont="1" applyFill="1" applyBorder="1" applyAlignment="1">
      <alignment horizontal="center" vertical="center"/>
    </xf>
    <xf numFmtId="1" fontId="20" fillId="3" borderId="15" xfId="0" applyNumberFormat="1" applyFont="1" applyFill="1" applyBorder="1" applyAlignment="1">
      <alignment horizontal="center" vertical="center"/>
    </xf>
    <xf numFmtId="2" fontId="20" fillId="3" borderId="15" xfId="96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32" fillId="3" borderId="0" xfId="0" applyFont="1" applyFill="1" applyAlignment="1">
      <alignment wrapText="1"/>
    </xf>
    <xf numFmtId="0" fontId="38" fillId="3" borderId="0" xfId="0" applyFont="1" applyFill="1" applyAlignment="1">
      <alignment wrapText="1"/>
    </xf>
    <xf numFmtId="0" fontId="43" fillId="0" borderId="0" xfId="0" applyFont="1" applyAlignment="1">
      <alignment horizontal="left"/>
    </xf>
    <xf numFmtId="0" fontId="43" fillId="3" borderId="0" xfId="0" applyFont="1" applyFill="1" applyAlignment="1">
      <alignment horizontal="left"/>
    </xf>
    <xf numFmtId="0" fontId="48" fillId="0" borderId="0" xfId="0" applyFont="1" applyAlignment="1">
      <alignment horizontal="left"/>
    </xf>
    <xf numFmtId="1" fontId="12" fillId="3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43" fillId="0" borderId="0" xfId="0" applyFont="1"/>
    <xf numFmtId="2" fontId="18" fillId="3" borderId="0" xfId="0" applyNumberFormat="1" applyFont="1" applyFill="1" applyAlignment="1">
      <alignment horizontal="left" vertical="center"/>
    </xf>
    <xf numFmtId="2" fontId="38" fillId="3" borderId="0" xfId="0" applyNumberFormat="1" applyFont="1" applyFill="1" applyAlignment="1">
      <alignment horizontal="left" vertical="center" wrapText="1"/>
    </xf>
    <xf numFmtId="2" fontId="41" fillId="3" borderId="0" xfId="0" applyNumberFormat="1" applyFont="1" applyFill="1" applyAlignment="1">
      <alignment horizontal="left" vertical="top" wrapText="1"/>
    </xf>
    <xf numFmtId="2" fontId="38" fillId="3" borderId="0" xfId="0" applyNumberFormat="1" applyFont="1" applyFill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46" fillId="0" borderId="0" xfId="0" applyFont="1" applyAlignment="1"/>
    <xf numFmtId="0" fontId="4" fillId="0" borderId="0" xfId="0" applyFont="1" applyAlignment="1"/>
    <xf numFmtId="0" fontId="22" fillId="0" borderId="0" xfId="0" applyFont="1" applyAlignment="1"/>
    <xf numFmtId="0" fontId="25" fillId="0" borderId="0" xfId="0" applyFont="1" applyAlignment="1"/>
    <xf numFmtId="0" fontId="4" fillId="3" borderId="0" xfId="0" applyFont="1" applyFill="1" applyAlignment="1"/>
  </cellXfs>
  <cellStyles count="103">
    <cellStyle name="Excel Built-in Normal" xfId="1" xr:uid="{00000000-0005-0000-0000-000000000000}"/>
    <cellStyle name="Excel Built-in Normal 2" xfId="2" xr:uid="{00000000-0005-0000-0000-000001000000}"/>
    <cellStyle name="Excel Built-in Normal 2 2" xfId="3" xr:uid="{00000000-0005-0000-0000-000002000000}"/>
    <cellStyle name="Excel Built-in Normal 3" xfId="4" xr:uid="{00000000-0005-0000-0000-000003000000}"/>
    <cellStyle name="Hiperlink" xfId="95" builtinId="8"/>
    <cellStyle name="Hyperlink 2" xfId="5" xr:uid="{00000000-0005-0000-0000-000005000000}"/>
    <cellStyle name="Hyperlink 2 10" xfId="6" xr:uid="{00000000-0005-0000-0000-000006000000}"/>
    <cellStyle name="Hyperlink 2 11" xfId="7" xr:uid="{00000000-0005-0000-0000-000007000000}"/>
    <cellStyle name="Hyperlink 2 12" xfId="8" xr:uid="{00000000-0005-0000-0000-000008000000}"/>
    <cellStyle name="Hyperlink 2 13" xfId="9" xr:uid="{00000000-0005-0000-0000-000009000000}"/>
    <cellStyle name="Hyperlink 2 14" xfId="10" xr:uid="{00000000-0005-0000-0000-00000A000000}"/>
    <cellStyle name="Hyperlink 2 15" xfId="11" xr:uid="{00000000-0005-0000-0000-00000B000000}"/>
    <cellStyle name="Hyperlink 2 16" xfId="12" xr:uid="{00000000-0005-0000-0000-00000C000000}"/>
    <cellStyle name="Hyperlink 2 17" xfId="13" xr:uid="{00000000-0005-0000-0000-00000D000000}"/>
    <cellStyle name="Hyperlink 2 18" xfId="14" xr:uid="{00000000-0005-0000-0000-00000E000000}"/>
    <cellStyle name="Hyperlink 2 19" xfId="15" xr:uid="{00000000-0005-0000-0000-00000F000000}"/>
    <cellStyle name="Hyperlink 2 2" xfId="16" xr:uid="{00000000-0005-0000-0000-000010000000}"/>
    <cellStyle name="Hyperlink 2 2 2" xfId="17" xr:uid="{00000000-0005-0000-0000-000011000000}"/>
    <cellStyle name="Hyperlink 2 2 3" xfId="18" xr:uid="{00000000-0005-0000-0000-000012000000}"/>
    <cellStyle name="Hyperlink 2 2 4" xfId="19" xr:uid="{00000000-0005-0000-0000-000013000000}"/>
    <cellStyle name="Hyperlink 2 2 5" xfId="20" xr:uid="{00000000-0005-0000-0000-000014000000}"/>
    <cellStyle name="Hyperlink 2 2 6" xfId="21" xr:uid="{00000000-0005-0000-0000-000015000000}"/>
    <cellStyle name="Hyperlink 2 2 7" xfId="22" xr:uid="{00000000-0005-0000-0000-000016000000}"/>
    <cellStyle name="Hyperlink 2 2 8" xfId="23" xr:uid="{00000000-0005-0000-0000-000017000000}"/>
    <cellStyle name="Hyperlink 2 2 9" xfId="24" xr:uid="{00000000-0005-0000-0000-000018000000}"/>
    <cellStyle name="Hyperlink 2 20" xfId="25" xr:uid="{00000000-0005-0000-0000-000019000000}"/>
    <cellStyle name="Hyperlink 2 21" xfId="26" xr:uid="{00000000-0005-0000-0000-00001A000000}"/>
    <cellStyle name="Hyperlink 2 22" xfId="27" xr:uid="{00000000-0005-0000-0000-00001B000000}"/>
    <cellStyle name="Hyperlink 2 23" xfId="28" xr:uid="{00000000-0005-0000-0000-00001C000000}"/>
    <cellStyle name="Hyperlink 2 24" xfId="29" xr:uid="{00000000-0005-0000-0000-00001D000000}"/>
    <cellStyle name="Hyperlink 2 25" xfId="30" xr:uid="{00000000-0005-0000-0000-00001E000000}"/>
    <cellStyle name="Hyperlink 2 26" xfId="31" xr:uid="{00000000-0005-0000-0000-00001F000000}"/>
    <cellStyle name="Hyperlink 2 27" xfId="32" xr:uid="{00000000-0005-0000-0000-000020000000}"/>
    <cellStyle name="Hyperlink 2 28" xfId="33" xr:uid="{00000000-0005-0000-0000-000021000000}"/>
    <cellStyle name="Hyperlink 2 29" xfId="34" xr:uid="{00000000-0005-0000-0000-000022000000}"/>
    <cellStyle name="Hyperlink 2 3" xfId="35" xr:uid="{00000000-0005-0000-0000-000023000000}"/>
    <cellStyle name="Hyperlink 2 30" xfId="36" xr:uid="{00000000-0005-0000-0000-000024000000}"/>
    <cellStyle name="Hyperlink 2 31" xfId="37" xr:uid="{00000000-0005-0000-0000-000025000000}"/>
    <cellStyle name="Hyperlink 2 32" xfId="38" xr:uid="{00000000-0005-0000-0000-000026000000}"/>
    <cellStyle name="Hyperlink 2 33" xfId="39" xr:uid="{00000000-0005-0000-0000-000027000000}"/>
    <cellStyle name="Hyperlink 2 34" xfId="40" xr:uid="{00000000-0005-0000-0000-000028000000}"/>
    <cellStyle name="Hyperlink 2 35" xfId="41" xr:uid="{00000000-0005-0000-0000-000029000000}"/>
    <cellStyle name="Hyperlink 2 36" xfId="42" xr:uid="{00000000-0005-0000-0000-00002A000000}"/>
    <cellStyle name="Hyperlink 2 37" xfId="43" xr:uid="{00000000-0005-0000-0000-00002B000000}"/>
    <cellStyle name="Hyperlink 2 38" xfId="44" xr:uid="{00000000-0005-0000-0000-00002C000000}"/>
    <cellStyle name="Hyperlink 2 39" xfId="45" xr:uid="{00000000-0005-0000-0000-00002D000000}"/>
    <cellStyle name="Hyperlink 2 4" xfId="46" xr:uid="{00000000-0005-0000-0000-00002E000000}"/>
    <cellStyle name="Hyperlink 2 40" xfId="47" xr:uid="{00000000-0005-0000-0000-00002F000000}"/>
    <cellStyle name="Hyperlink 2 41" xfId="48" xr:uid="{00000000-0005-0000-0000-000030000000}"/>
    <cellStyle name="Hyperlink 2 42" xfId="49" xr:uid="{00000000-0005-0000-0000-000031000000}"/>
    <cellStyle name="Hyperlink 2 43" xfId="50" xr:uid="{00000000-0005-0000-0000-000032000000}"/>
    <cellStyle name="Hyperlink 2 44" xfId="51" xr:uid="{00000000-0005-0000-0000-000033000000}"/>
    <cellStyle name="Hyperlink 2 45" xfId="52" xr:uid="{00000000-0005-0000-0000-000034000000}"/>
    <cellStyle name="Hyperlink 2 46" xfId="53" xr:uid="{00000000-0005-0000-0000-000035000000}"/>
    <cellStyle name="Hyperlink 2 47" xfId="54" xr:uid="{00000000-0005-0000-0000-000036000000}"/>
    <cellStyle name="Hyperlink 2 48" xfId="55" xr:uid="{00000000-0005-0000-0000-000037000000}"/>
    <cellStyle name="Hyperlink 2 49" xfId="56" xr:uid="{00000000-0005-0000-0000-000038000000}"/>
    <cellStyle name="Hyperlink 2 5" xfId="57" xr:uid="{00000000-0005-0000-0000-000039000000}"/>
    <cellStyle name="Hyperlink 2 50" xfId="58" xr:uid="{00000000-0005-0000-0000-00003A000000}"/>
    <cellStyle name="Hyperlink 2 51" xfId="59" xr:uid="{00000000-0005-0000-0000-00003B000000}"/>
    <cellStyle name="Hyperlink 2 52" xfId="60" xr:uid="{00000000-0005-0000-0000-00003C000000}"/>
    <cellStyle name="Hyperlink 2 53" xfId="61" xr:uid="{00000000-0005-0000-0000-00003D000000}"/>
    <cellStyle name="Hyperlink 2 54" xfId="62" xr:uid="{00000000-0005-0000-0000-00003E000000}"/>
    <cellStyle name="Hyperlink 2 55" xfId="63" xr:uid="{00000000-0005-0000-0000-00003F000000}"/>
    <cellStyle name="Hyperlink 2 6" xfId="64" xr:uid="{00000000-0005-0000-0000-000040000000}"/>
    <cellStyle name="Hyperlink 2 7" xfId="65" xr:uid="{00000000-0005-0000-0000-000041000000}"/>
    <cellStyle name="Hyperlink 2 8" xfId="66" xr:uid="{00000000-0005-0000-0000-000042000000}"/>
    <cellStyle name="Hyperlink 2 9" xfId="67" xr:uid="{00000000-0005-0000-0000-000043000000}"/>
    <cellStyle name="Moeda 2" xfId="102" xr:uid="{00000000-0005-0000-0000-000044000000}"/>
    <cellStyle name="Normal" xfId="0" builtinId="0" customBuiltin="1"/>
    <cellStyle name="Normal 2" xfId="68" xr:uid="{00000000-0005-0000-0000-000046000000}"/>
    <cellStyle name="Normal 2 10" xfId="69" xr:uid="{00000000-0005-0000-0000-000047000000}"/>
    <cellStyle name="Normal 2 11" xfId="70" xr:uid="{00000000-0005-0000-0000-000048000000}"/>
    <cellStyle name="Normal 2 12" xfId="71" xr:uid="{00000000-0005-0000-0000-000049000000}"/>
    <cellStyle name="Normal 2 13" xfId="72" xr:uid="{00000000-0005-0000-0000-00004A000000}"/>
    <cellStyle name="Normal 2 14" xfId="73" xr:uid="{00000000-0005-0000-0000-00004B000000}"/>
    <cellStyle name="Normal 2 15" xfId="74" xr:uid="{00000000-0005-0000-0000-00004C000000}"/>
    <cellStyle name="Normal 2 16" xfId="75" xr:uid="{00000000-0005-0000-0000-00004D000000}"/>
    <cellStyle name="Normal 2 17" xfId="76" xr:uid="{00000000-0005-0000-0000-00004E000000}"/>
    <cellStyle name="Normal 2 18" xfId="77" xr:uid="{00000000-0005-0000-0000-00004F000000}"/>
    <cellStyle name="Normal 2 19" xfId="78" xr:uid="{00000000-0005-0000-0000-000050000000}"/>
    <cellStyle name="Normal 2 2" xfId="79" xr:uid="{00000000-0005-0000-0000-000051000000}"/>
    <cellStyle name="Normal 2 2 2" xfId="94" xr:uid="{00000000-0005-0000-0000-000052000000}"/>
    <cellStyle name="Normal 2 2 2 2" xfId="101" xr:uid="{00000000-0005-0000-0000-000053000000}"/>
    <cellStyle name="Normal 2 20" xfId="80" xr:uid="{00000000-0005-0000-0000-000054000000}"/>
    <cellStyle name="Normal 2 21" xfId="96" xr:uid="{00000000-0005-0000-0000-000055000000}"/>
    <cellStyle name="Normal 2 3" xfId="81" xr:uid="{00000000-0005-0000-0000-000056000000}"/>
    <cellStyle name="Normal 2 4" xfId="82" xr:uid="{00000000-0005-0000-0000-000057000000}"/>
    <cellStyle name="Normal 2 5" xfId="83" xr:uid="{00000000-0005-0000-0000-000058000000}"/>
    <cellStyle name="Normal 2 6" xfId="84" xr:uid="{00000000-0005-0000-0000-000059000000}"/>
    <cellStyle name="Normal 2 7" xfId="85" xr:uid="{00000000-0005-0000-0000-00005A000000}"/>
    <cellStyle name="Normal 2 8" xfId="86" xr:uid="{00000000-0005-0000-0000-00005B000000}"/>
    <cellStyle name="Normal 2 9" xfId="87" xr:uid="{00000000-0005-0000-0000-00005C000000}"/>
    <cellStyle name="Normal 3" xfId="88" xr:uid="{00000000-0005-0000-0000-00005D000000}"/>
    <cellStyle name="Normal 4" xfId="89" xr:uid="{00000000-0005-0000-0000-00005E000000}"/>
    <cellStyle name="Normal 4 2" xfId="97" xr:uid="{00000000-0005-0000-0000-00005F000000}"/>
    <cellStyle name="Normal 5" xfId="93" xr:uid="{00000000-0005-0000-0000-000060000000}"/>
    <cellStyle name="Normal 5 2" xfId="100" xr:uid="{00000000-0005-0000-0000-000061000000}"/>
    <cellStyle name="Normal 6" xfId="90" xr:uid="{00000000-0005-0000-0000-000062000000}"/>
    <cellStyle name="Porcentagem" xfId="98" builtinId="5"/>
    <cellStyle name="Porcentagem 2" xfId="91" xr:uid="{00000000-0005-0000-0000-000064000000}"/>
    <cellStyle name="Vírgula" xfId="92" builtinId="3"/>
    <cellStyle name="Vírgula 2" xfId="99" xr:uid="{00000000-0005-0000-0000-000066000000}"/>
  </cellStyles>
  <dxfs count="1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border>
        <top style="thin">
          <color theme="4" tint="0.59999389629810485"/>
        </top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/>
        <bottom/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8" formatCode="mmm/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8" formatCode="mmm/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8" formatCode="m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8" formatCode="m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none" spc="0" normalizeH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pt-BR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Distribuição</a:t>
            </a:r>
            <a:r>
              <a:rPr lang="pt-BR" sz="11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Percentual dos Tipos de Manifestação  </a:t>
            </a:r>
            <a:endParaRPr lang="pt-BR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none" spc="0" normalizeH="0" baseline="0">
              <a:solidFill>
                <a:sysClr val="windowText" lastClr="000000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Protocolos!$A$5</c:f>
              <c:strCache>
                <c:ptCount val="1"/>
                <c:pt idx="0">
                  <c:v>Reclamação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Protocolos!$D$4</c:f>
              <c:strCache>
                <c:ptCount val="1"/>
                <c:pt idx="0">
                  <c:v>3º Trimestre de 2026</c:v>
                </c:pt>
              </c:strCache>
            </c:strRef>
          </c:cat>
          <c:val>
            <c:numRef>
              <c:f>Protocolos!$D$5</c:f>
              <c:numCache>
                <c:formatCode>#,##0</c:formatCode>
                <c:ptCount val="1"/>
                <c:pt idx="0">
                  <c:v>16136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C3-4E9C-8030-94FE56F4202D}"/>
            </c:ext>
          </c:extLst>
        </c:ser>
        <c:ser>
          <c:idx val="1"/>
          <c:order val="1"/>
          <c:tx>
            <c:strRef>
              <c:f>Protocolos!$A$6</c:f>
              <c:strCache>
                <c:ptCount val="1"/>
                <c:pt idx="0">
                  <c:v>Denúncia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Protocolos!$D$4</c:f>
              <c:strCache>
                <c:ptCount val="1"/>
                <c:pt idx="0">
                  <c:v>3º Trimestre de 2026</c:v>
                </c:pt>
              </c:strCache>
            </c:strRef>
          </c:cat>
          <c:val>
            <c:numRef>
              <c:f>Protocolos!$D$6</c:f>
              <c:numCache>
                <c:formatCode>#,##0</c:formatCode>
                <c:ptCount val="1"/>
                <c:pt idx="0">
                  <c:v>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C3-4E9C-8030-94FE56F4202D}"/>
            </c:ext>
          </c:extLst>
        </c:ser>
        <c:ser>
          <c:idx val="2"/>
          <c:order val="2"/>
          <c:tx>
            <c:strRef>
              <c:f>Protocolos!$A$7</c:f>
              <c:strCache>
                <c:ptCount val="1"/>
                <c:pt idx="0">
                  <c:v>Solicitação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Protocolos!$D$4</c:f>
              <c:strCache>
                <c:ptCount val="1"/>
                <c:pt idx="0">
                  <c:v>3º Trimestre de 2026</c:v>
                </c:pt>
              </c:strCache>
            </c:strRef>
          </c:cat>
          <c:val>
            <c:numRef>
              <c:f>Protocolos!$D$7</c:f>
              <c:numCache>
                <c:formatCode>#,##0</c:formatCode>
                <c:ptCount val="1"/>
                <c:pt idx="0">
                  <c:v>1045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C3-4E9C-8030-94FE56F4202D}"/>
            </c:ext>
          </c:extLst>
        </c:ser>
        <c:ser>
          <c:idx val="3"/>
          <c:order val="3"/>
          <c:tx>
            <c:strRef>
              <c:f>Protocolos!$A$8</c:f>
              <c:strCache>
                <c:ptCount val="1"/>
                <c:pt idx="0">
                  <c:v>Elogio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Protocolos!$D$4</c:f>
              <c:strCache>
                <c:ptCount val="1"/>
                <c:pt idx="0">
                  <c:v>3º Trimestre de 2026</c:v>
                </c:pt>
              </c:strCache>
            </c:strRef>
          </c:cat>
          <c:val>
            <c:numRef>
              <c:f>Protocolos!$C$8</c:f>
              <c:numCache>
                <c:formatCode>#,##0</c:formatCode>
                <c:ptCount val="1"/>
                <c:pt idx="0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C3-4E9C-8030-94FE56F4202D}"/>
            </c:ext>
          </c:extLst>
        </c:ser>
        <c:ser>
          <c:idx val="4"/>
          <c:order val="4"/>
          <c:tx>
            <c:strRef>
              <c:f>Protocolos!$A$9</c:f>
              <c:strCache>
                <c:ptCount val="1"/>
                <c:pt idx="0">
                  <c:v>Sugestão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Protocolos!$D$4</c:f>
              <c:strCache>
                <c:ptCount val="1"/>
                <c:pt idx="0">
                  <c:v>3º Trimestre de 2026</c:v>
                </c:pt>
              </c:strCache>
            </c:strRef>
          </c:cat>
          <c:val>
            <c:numRef>
              <c:f>Protocolos!$D$9</c:f>
              <c:numCache>
                <c:formatCode>#,##0</c:formatCode>
                <c:ptCount val="1"/>
                <c:pt idx="0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C3-4E9C-8030-94FE56F4202D}"/>
            </c:ext>
          </c:extLst>
        </c:ser>
        <c:ser>
          <c:idx val="5"/>
          <c:order val="5"/>
          <c:tx>
            <c:strRef>
              <c:f>Protocolos!$A$10</c:f>
              <c:strCache>
                <c:ptCount val="1"/>
                <c:pt idx="0">
                  <c:v>Manifestações sobre o BRT Aricanduva*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Protocolos!$D$4</c:f>
              <c:strCache>
                <c:ptCount val="1"/>
                <c:pt idx="0">
                  <c:v>3º Trimestre de 2026</c:v>
                </c:pt>
              </c:strCache>
            </c:strRef>
          </c:cat>
          <c:val>
            <c:numRef>
              <c:f>Protocolos!$B$10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8C3-4E9C-8030-94FE56F42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772225279"/>
        <c:axId val="772217375"/>
      </c:barChart>
      <c:catAx>
        <c:axId val="7722252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none" spc="0" normalizeH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772217375"/>
        <c:crosses val="autoZero"/>
        <c:auto val="1"/>
        <c:lblAlgn val="ctr"/>
        <c:lblOffset val="100"/>
        <c:noMultiLvlLbl val="0"/>
      </c:catAx>
      <c:valAx>
        <c:axId val="772217375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772225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Canais de Atendimento</a:t>
            </a:r>
            <a:r>
              <a:rPr lang="pt-BR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[3° Trimestre 2026]</a:t>
            </a:r>
            <a:endParaRPr lang="pt-BR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Canais_atendimento!$D$17:$D$24</c:f>
              <c:strCache>
                <c:ptCount val="8"/>
                <c:pt idx="0">
                  <c:v>Carta</c:v>
                </c:pt>
                <c:pt idx="1">
                  <c:v>App SP156*</c:v>
                </c:pt>
                <c:pt idx="2">
                  <c:v>Presencial</c:v>
                </c:pt>
                <c:pt idx="3">
                  <c:v>Encaminhamento de outros órgãos (Processo SEI, Memorando, Ofício, etc.)</c:v>
                </c:pt>
                <c:pt idx="4">
                  <c:v>Zap Denúncia</c:v>
                </c:pt>
                <c:pt idx="5">
                  <c:v>E-mail</c:v>
                </c:pt>
                <c:pt idx="6">
                  <c:v>Central SP156</c:v>
                </c:pt>
                <c:pt idx="7">
                  <c:v>Portal</c:v>
                </c:pt>
              </c:strCache>
            </c:strRef>
          </c:cat>
          <c:val>
            <c:numRef>
              <c:f>Canais_atendimento!$E$17:$E$24</c:f>
              <c:numCache>
                <c:formatCode>0</c:formatCode>
                <c:ptCount val="8"/>
                <c:pt idx="0">
                  <c:v>25</c:v>
                </c:pt>
                <c:pt idx="1">
                  <c:v>281</c:v>
                </c:pt>
                <c:pt idx="2">
                  <c:v>564</c:v>
                </c:pt>
                <c:pt idx="3">
                  <c:v>481</c:v>
                </c:pt>
                <c:pt idx="4">
                  <c:v>1931</c:v>
                </c:pt>
                <c:pt idx="5">
                  <c:v>2616</c:v>
                </c:pt>
                <c:pt idx="6">
                  <c:v>3849</c:v>
                </c:pt>
                <c:pt idx="7">
                  <c:v>8169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98-444A-8D93-CA8718D249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axId val="1163676207"/>
        <c:axId val="1163681007"/>
      </c:barChart>
      <c:catAx>
        <c:axId val="11636762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63681007"/>
        <c:crosses val="autoZero"/>
        <c:auto val="1"/>
        <c:lblAlgn val="ctr"/>
        <c:lblOffset val="100"/>
        <c:noMultiLvlLbl val="0"/>
      </c:catAx>
      <c:valAx>
        <c:axId val="1163681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636762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 assuntos mais solicitados </a:t>
            </a:r>
            <a:r>
              <a:rPr lang="pt-BR" sz="1100" b="1" i="0" u="none" strike="noStrike" baseline="0">
                <a:effectLst/>
              </a:rPr>
              <a:t>[ 3º  trimestre 2026]</a:t>
            </a:r>
            <a:endParaRPr lang="pt-BR" sz="11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45566031545948305"/>
          <c:y val="0.17562437612311707"/>
          <c:w val="0.46796779035148983"/>
          <c:h val="0.80734709590598086"/>
        </c:manualLayout>
      </c:layout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47-472A-88F0-69BE8D67D3E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5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1690-4BDF-976F-EE5B01672CD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90-4BDF-976F-EE5B01672CD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690-4BDF-976F-EE5B01672CD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shade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690-4BDF-976F-EE5B01672CD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690-4BDF-976F-EE5B01672CD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690-4BDF-976F-EE5B01672CD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tint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690-4BDF-976F-EE5B01672CD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tint val="5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690-4BDF-976F-EE5B01672CD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tint val="4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690-4BDF-976F-EE5B01672CD1}"/>
              </c:ext>
            </c:extLst>
          </c:dPt>
          <c:cat>
            <c:strRef>
              <c:f>'10+_Assuntos_2026'!$B$7:$B$16</c:f>
              <c:strCache>
                <c:ptCount val="10"/>
                <c:pt idx="0">
                  <c:v>Qualidade de atendimento</c:v>
                </c:pt>
                <c:pt idx="1">
                  <c:v>Buraco e Pavimentação</c:v>
                </c:pt>
                <c:pt idx="2">
                  <c:v>Processo Administrativo</c:v>
                </c:pt>
                <c:pt idx="3">
                  <c:v>Ônibus</c:v>
                </c:pt>
                <c:pt idx="4">
                  <c:v>Árvore</c:v>
                </c:pt>
                <c:pt idx="5">
                  <c:v>Veículos Abandonados</c:v>
                </c:pt>
                <c:pt idx="6">
                  <c:v>Multas de trânsito e guinchamentos</c:v>
                </c:pt>
                <c:pt idx="7">
                  <c:v>Poluição sonora - PSIU</c:v>
                </c:pt>
                <c:pt idx="8">
                  <c:v>Ponto Viciado, entulho e caçamba de entulho</c:v>
                </c:pt>
                <c:pt idx="9">
                  <c:v>Sinalização e Circulação de veículos e Pedestres</c:v>
                </c:pt>
              </c:strCache>
            </c:strRef>
          </c:cat>
          <c:val>
            <c:numRef>
              <c:f>'10+_Assuntos_2026'!$E$7:$E$16</c:f>
              <c:numCache>
                <c:formatCode>General</c:formatCode>
                <c:ptCount val="10"/>
                <c:pt idx="0">
                  <c:v>1320</c:v>
                </c:pt>
                <c:pt idx="1">
                  <c:v>844</c:v>
                </c:pt>
                <c:pt idx="2">
                  <c:v>779</c:v>
                </c:pt>
                <c:pt idx="3">
                  <c:v>775</c:v>
                </c:pt>
                <c:pt idx="4">
                  <c:v>742</c:v>
                </c:pt>
                <c:pt idx="5">
                  <c:v>658</c:v>
                </c:pt>
                <c:pt idx="6">
                  <c:v>587</c:v>
                </c:pt>
                <c:pt idx="7">
                  <c:v>559</c:v>
                </c:pt>
                <c:pt idx="8">
                  <c:v>537</c:v>
                </c:pt>
                <c:pt idx="9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690-4BDF-976F-EE5B01672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2053151"/>
        <c:axId val="1812050655"/>
      </c:barChart>
      <c:valAx>
        <c:axId val="1812050655"/>
        <c:scaling>
          <c:orientation val="minMax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12053151"/>
        <c:crosses val="autoZero"/>
        <c:crossBetween val="between"/>
      </c:valAx>
      <c:catAx>
        <c:axId val="1812053151"/>
        <c:scaling>
          <c:orientation val="maxMin"/>
        </c:scaling>
        <c:delete val="0"/>
        <c:axPos val="l"/>
        <c:numFmt formatCode="mmm/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8120506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baseline="0"/>
              <a:t>Participação dos 10 Assuntos Mais Demandados nas Manifestaçãoes </a:t>
            </a:r>
            <a:r>
              <a:rPr lang="pt-BR" sz="1100" b="1" i="0" u="none" strike="noStrike" baseline="0">
                <a:effectLst/>
              </a:rPr>
              <a:t>[ 3° trimestre 2026]</a:t>
            </a:r>
            <a:r>
              <a:rPr lang="pt-BR" sz="1100" b="1" i="0" u="none" strike="noStrike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pt-BR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tint val="77000"/>
                      <a:shade val="51000"/>
                      <a:satMod val="130000"/>
                    </a:schemeClr>
                  </a:gs>
                  <a:gs pos="80000">
                    <a:schemeClr val="accent1">
                      <a:tint val="77000"/>
                      <a:shade val="93000"/>
                      <a:satMod val="130000"/>
                    </a:schemeClr>
                  </a:gs>
                  <a:gs pos="100000">
                    <a:schemeClr val="accent1">
                      <a:tint val="77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13C-4C24-9A89-35148C11D21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1">
                      <a:shade val="76000"/>
                      <a:shade val="51000"/>
                      <a:satMod val="130000"/>
                    </a:schemeClr>
                  </a:gs>
                  <a:gs pos="80000">
                    <a:schemeClr val="accent1">
                      <a:shade val="76000"/>
                      <a:shade val="93000"/>
                      <a:satMod val="130000"/>
                    </a:schemeClr>
                  </a:gs>
                  <a:gs pos="100000">
                    <a:schemeClr val="accent1">
                      <a:shade val="76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13C-4C24-9A89-35148C11D210}"/>
              </c:ext>
            </c:extLst>
          </c:dPt>
          <c:dLbls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'10+_Assuntos_2026'!$B$17:$B$18</c:f>
              <c:strCache>
                <c:ptCount val="2"/>
                <c:pt idx="0">
                  <c:v>Total dos 10 Assuntos + Demandados</c:v>
                </c:pt>
                <c:pt idx="1">
                  <c:v>Outros</c:v>
                </c:pt>
              </c:strCache>
            </c:strRef>
          </c:cat>
          <c:val>
            <c:numRef>
              <c:f>'10+_Assuntos_2026'!$I$17:$I$18</c:f>
              <c:numCache>
                <c:formatCode>0.00</c:formatCode>
                <c:ptCount val="2"/>
                <c:pt idx="0">
                  <c:v>43.8</c:v>
                </c:pt>
                <c:pt idx="1">
                  <c:v>56.2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F-4301-93C2-8AE7D2D734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Distribuição Percentual dos Assuntos Mais Demandados </a:t>
            </a:r>
            <a:br>
              <a:rPr lang="pt-BR" sz="1100" b="1" i="0" u="none" strike="noStrike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</a:br>
            <a:r>
              <a:rPr lang="pt-BR" sz="1100" b="1" i="0" u="none" strike="noStrike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 [ 3° trimestre 2026]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8800383494864438E-2"/>
          <c:y val="0.14020375236664229"/>
          <c:w val="0.52898659634644551"/>
          <c:h val="0.768270478523595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'10+_Assuntos_2026'!$B$22</c:f>
              <c:strCache>
                <c:ptCount val="1"/>
                <c:pt idx="0">
                  <c:v>Ponto Viciado, entulho e caçamba de entulho</c:v>
                </c:pt>
              </c:strCache>
            </c:strRef>
          </c:tx>
          <c:spPr>
            <a:solidFill>
              <a:schemeClr val="accent1">
                <a:tint val="4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'10+_Assuntos_2026'!$C$22</c:f>
              <c:numCache>
                <c:formatCode>0.00</c:formatCode>
                <c:ptCount val="1"/>
                <c:pt idx="0">
                  <c:v>3.2084602975443626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53-46F5-8FEA-99DECEB00EDE}"/>
            </c:ext>
          </c:extLst>
        </c:ser>
        <c:ser>
          <c:idx val="1"/>
          <c:order val="1"/>
          <c:tx>
            <c:strRef>
              <c:f>'10+_Assuntos_2026'!#REF!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tint val="5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53-46F5-8FEA-99DECEB00EDE}"/>
            </c:ext>
          </c:extLst>
        </c:ser>
        <c:ser>
          <c:idx val="2"/>
          <c:order val="2"/>
          <c:tx>
            <c:strRef>
              <c:f>'10+_Assuntos_2026'!$B$23</c:f>
              <c:strCache>
                <c:ptCount val="1"/>
                <c:pt idx="0">
                  <c:v>Poluição sonora - PSIU</c:v>
                </c:pt>
              </c:strCache>
            </c:strRef>
          </c:tx>
          <c:spPr>
            <a:solidFill>
              <a:schemeClr val="accent1">
                <a:tint val="69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'10+_Assuntos_2026'!$C$23</c:f>
              <c:numCache>
                <c:formatCode>0.00</c:formatCode>
                <c:ptCount val="1"/>
                <c:pt idx="0">
                  <c:v>3.339905598374858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53-46F5-8FEA-99DECEB00EDE}"/>
            </c:ext>
          </c:extLst>
        </c:ser>
        <c:ser>
          <c:idx val="3"/>
          <c:order val="3"/>
          <c:tx>
            <c:strRef>
              <c:f>'10+_Assuntos_2026'!$B$24</c:f>
              <c:strCache>
                <c:ptCount val="1"/>
                <c:pt idx="0">
                  <c:v>Multas de trânsito e guinchamentos</c:v>
                </c:pt>
              </c:strCache>
            </c:strRef>
          </c:tx>
          <c:spPr>
            <a:solidFill>
              <a:schemeClr val="accent1">
                <a:tint val="81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'10+_Assuntos_2026'!$C$24</c:f>
              <c:numCache>
                <c:formatCode>0.00</c:formatCode>
                <c:ptCount val="1"/>
                <c:pt idx="0">
                  <c:v>3.5071996176136704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53-46F5-8FEA-99DECEB00EDE}"/>
            </c:ext>
          </c:extLst>
        </c:ser>
        <c:ser>
          <c:idx val="4"/>
          <c:order val="4"/>
          <c:tx>
            <c:strRef>
              <c:f>'10+_Assuntos_2026'!$B$25</c:f>
              <c:strCache>
                <c:ptCount val="1"/>
                <c:pt idx="0">
                  <c:v>Veículos Abandonados</c:v>
                </c:pt>
              </c:strCache>
            </c:strRef>
          </c:tx>
          <c:spPr>
            <a:solidFill>
              <a:schemeClr val="accent1">
                <a:tint val="9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'10+_Assuntos_2026'!$C$25</c:f>
              <c:numCache>
                <c:formatCode>0.00</c:formatCode>
                <c:ptCount val="1"/>
                <c:pt idx="0">
                  <c:v>3.9314094521120868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53-46F5-8FEA-99DECEB00EDE}"/>
            </c:ext>
          </c:extLst>
        </c:ser>
        <c:ser>
          <c:idx val="5"/>
          <c:order val="5"/>
          <c:tx>
            <c:strRef>
              <c:f>'10+_Assuntos_2026'!$B$26</c:f>
              <c:strCache>
                <c:ptCount val="1"/>
                <c:pt idx="0">
                  <c:v>Árvore</c:v>
                </c:pt>
              </c:strCache>
            </c:strRef>
          </c:tx>
          <c:spPr>
            <a:solidFill>
              <a:schemeClr val="accent1">
                <a:shade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'10+_Assuntos_2026'!$C$26</c:f>
              <c:numCache>
                <c:formatCode>0.00</c:formatCode>
                <c:ptCount val="1"/>
                <c:pt idx="0">
                  <c:v>4.4332915098285239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53-46F5-8FEA-99DECEB00EDE}"/>
            </c:ext>
          </c:extLst>
        </c:ser>
        <c:ser>
          <c:idx val="6"/>
          <c:order val="6"/>
          <c:tx>
            <c:strRef>
              <c:f>'10+_Assuntos_2026'!$B$27</c:f>
              <c:strCache>
                <c:ptCount val="1"/>
                <c:pt idx="0">
                  <c:v>Ônibus</c:v>
                </c:pt>
              </c:strCache>
            </c:strRef>
          </c:tx>
          <c:spPr>
            <a:solidFill>
              <a:schemeClr val="accent1">
                <a:shade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'10+_Assuntos_2026'!$C$27</c:f>
              <c:numCache>
                <c:formatCode>0.00</c:formatCode>
                <c:ptCount val="1"/>
                <c:pt idx="0">
                  <c:v>4.6304594610742669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53-46F5-8FEA-99DECEB00EDE}"/>
            </c:ext>
          </c:extLst>
        </c:ser>
        <c:ser>
          <c:idx val="7"/>
          <c:order val="7"/>
          <c:tx>
            <c:strRef>
              <c:f>'10+_Assuntos_2026'!$B$28</c:f>
              <c:strCache>
                <c:ptCount val="1"/>
                <c:pt idx="0">
                  <c:v>Processo Administrativo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'10+_Assuntos_2026'!$C$28</c:f>
              <c:numCache>
                <c:formatCode>0.00</c:formatCode>
                <c:ptCount val="1"/>
                <c:pt idx="0">
                  <c:v>4.6543586066798115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53-46F5-8FEA-99DECEB00EDE}"/>
            </c:ext>
          </c:extLst>
        </c:ser>
        <c:ser>
          <c:idx val="8"/>
          <c:order val="8"/>
          <c:tx>
            <c:strRef>
              <c:f>'10+_Assuntos_2026'!$B$29</c:f>
              <c:strCache>
                <c:ptCount val="1"/>
                <c:pt idx="0">
                  <c:v>Buraco e Pavimentação</c:v>
                </c:pt>
              </c:strCache>
            </c:strRef>
          </c:tx>
          <c:spPr>
            <a:solidFill>
              <a:schemeClr val="accent1">
                <a:shade val="5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'10+_Assuntos_2026'!$C$29</c:f>
              <c:numCache>
                <c:formatCode>0.00</c:formatCode>
                <c:ptCount val="1"/>
                <c:pt idx="0">
                  <c:v>5.0427197227699105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F53-46F5-8FEA-99DECEB00EDE}"/>
            </c:ext>
          </c:extLst>
        </c:ser>
        <c:ser>
          <c:idx val="9"/>
          <c:order val="9"/>
          <c:tx>
            <c:strRef>
              <c:f>'10+_Assuntos_2026'!$B$30</c:f>
              <c:strCache>
                <c:ptCount val="1"/>
                <c:pt idx="0">
                  <c:v>Qualidade de atendimento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spcCol="14400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'10+_Assuntos_2026'!$C$20</c:f>
              <c:strCache>
                <c:ptCount val="1"/>
                <c:pt idx="0">
                  <c:v>% em relação ao todo 1° trim 2026 (excetuando-se denúncias)</c:v>
                </c:pt>
              </c:strCache>
            </c:strRef>
          </c:cat>
          <c:val>
            <c:numRef>
              <c:f>'10+_Assuntos_2026'!$C$30</c:f>
              <c:numCache>
                <c:formatCode>0.00</c:formatCode>
                <c:ptCount val="1"/>
                <c:pt idx="0">
                  <c:v>7.8867180498297182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53-46F5-8FEA-99DECEB00ED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073809648"/>
        <c:axId val="1073810064"/>
      </c:barChart>
      <c:catAx>
        <c:axId val="107380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73810064"/>
        <c:crosses val="autoZero"/>
        <c:auto val="1"/>
        <c:lblAlgn val="ctr"/>
        <c:lblOffset val="100"/>
        <c:noMultiLvlLbl val="0"/>
      </c:catAx>
      <c:valAx>
        <c:axId val="107381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7380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8"/>
        <c:delete val="1"/>
      </c:legendEntry>
      <c:layout>
        <c:manualLayout>
          <c:xMode val="edge"/>
          <c:yMode val="edge"/>
          <c:x val="0.58755346710879164"/>
          <c:y val="0.24011451693625768"/>
          <c:w val="0.3399446283635984"/>
          <c:h val="0.709557148183437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pt-BR" sz="12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pt-BR" sz="1200" b="1" i="0" u="none" strike="noStrike" kern="0" cap="none" spc="0" baseline="0">
                <a:solidFill>
                  <a:srgbClr val="000000"/>
                </a:solidFill>
                <a:uFillTx/>
                <a:latin typeface="Arial" panose="020B0604020202020204" pitchFamily="34" charset="0"/>
                <a:cs typeface="Arial" panose="020B0604020202020204" pitchFamily="34" charset="0"/>
              </a:rPr>
              <a:t>10 Unidades mais demandadas  </a:t>
            </a:r>
            <a:r>
              <a:rPr lang="pt-BR"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[3° trimestre 2026]</a:t>
            </a:r>
            <a:endParaRPr lang="pt-BR" sz="12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pt-BR" sz="12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6.7168305145288796E-3"/>
          <c:y val="9.8617585953120632E-2"/>
          <c:w val="0.93172016959418535"/>
          <c:h val="0.87440261034368227"/>
        </c:manualLayout>
      </c:layout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9C-4A7E-BF6A-38B95312046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5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20B1-419D-842A-946D1F590BB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B1-419D-842A-946D1F590BB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0B1-419D-842A-946D1F590BB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shade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B1-419D-842A-946D1F590BB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B1-419D-842A-946D1F590BB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B1-419D-842A-946D1F590BB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tint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0B1-419D-842A-946D1F590BB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tint val="5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B1-419D-842A-946D1F590BB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tint val="4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0B1-419D-842A-946D1F590B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pt-BR" sz="105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'10+_Unidades_2026'!$B$7:$B$16</c:f>
              <c:strCache>
                <c:ptCount val="10"/>
                <c:pt idx="0">
                  <c:v>Secretaria Municipal da Saúde</c:v>
                </c:pt>
                <c:pt idx="1">
                  <c:v>Coordenadoria de Limpeza Urbana </c:v>
                </c:pt>
                <c:pt idx="2">
                  <c:v>Secretaria Municipal das Subprefeituras</c:v>
                </c:pt>
                <c:pt idx="3">
                  <c:v>Companhia de Engenharia de Tráfego</c:v>
                </c:pt>
                <c:pt idx="4">
                  <c:v>São Paulo Transportes</c:v>
                </c:pt>
                <c:pt idx="5">
                  <c:v>Secretaria Municipal de Educação</c:v>
                </c:pt>
                <c:pt idx="6">
                  <c:v>Secretaria Municipal da Fazenda</c:v>
                </c:pt>
                <c:pt idx="7">
                  <c:v>Secretaria Municipal de Assistência e Desenvolvimento Social</c:v>
                </c:pt>
                <c:pt idx="8">
                  <c:v>Fora da competência da municipalidade**</c:v>
                </c:pt>
                <c:pt idx="9">
                  <c:v>Agência Reguladora de Serviços Públicos do Município</c:v>
                </c:pt>
              </c:strCache>
            </c:strRef>
          </c:cat>
          <c:val>
            <c:numRef>
              <c:f>'10+_Unidades_2026'!$D$7:$D$16</c:f>
              <c:numCache>
                <c:formatCode>General</c:formatCode>
                <c:ptCount val="10"/>
                <c:pt idx="0">
                  <c:v>2231</c:v>
                </c:pt>
                <c:pt idx="1">
                  <c:v>1323</c:v>
                </c:pt>
                <c:pt idx="2">
                  <c:v>1268</c:v>
                </c:pt>
                <c:pt idx="3">
                  <c:v>1075</c:v>
                </c:pt>
                <c:pt idx="4">
                  <c:v>1020</c:v>
                </c:pt>
                <c:pt idx="5">
                  <c:v>921</c:v>
                </c:pt>
                <c:pt idx="6">
                  <c:v>902</c:v>
                </c:pt>
                <c:pt idx="7">
                  <c:v>775</c:v>
                </c:pt>
                <c:pt idx="8">
                  <c:v>451</c:v>
                </c:pt>
                <c:pt idx="9">
                  <c:v>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0B1-419D-842A-946D1F590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18454479"/>
        <c:axId val="1818453231"/>
      </c:barChart>
      <c:valAx>
        <c:axId val="1818453231"/>
        <c:scaling>
          <c:orientation val="minMax"/>
          <c:min val="0"/>
        </c:scaling>
        <c:delete val="0"/>
        <c:axPos val="t"/>
        <c:majorGridlines>
          <c:spPr>
            <a:ln w="6345" cap="flat" cmpd="sng" algn="ctr">
              <a:solidFill>
                <a:schemeClr val="bg1">
                  <a:lumMod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45" cap="flat" cmpd="sng" algn="ctr">
            <a:solidFill>
              <a:srgbClr val="89898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pt-BR"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4479"/>
        <c:crosses val="autoZero"/>
        <c:crossBetween val="between"/>
      </c:valAx>
      <c:catAx>
        <c:axId val="1818454479"/>
        <c:scaling>
          <c:orientation val="maxMin"/>
        </c:scaling>
        <c:delete val="0"/>
        <c:axPos val="l"/>
        <c:majorGridlines>
          <c:spPr>
            <a:ln w="6345" cap="flat" cmpd="sng" algn="ctr">
              <a:solidFill>
                <a:schemeClr val="bg1"/>
              </a:solidFill>
              <a:prstDash val="solid"/>
              <a:round/>
            </a:ln>
            <a:effectLst/>
          </c:spPr>
        </c:majorGridlines>
        <c:numFmt formatCode="mmm/yy" sourceLinked="0"/>
        <c:majorTickMark val="out"/>
        <c:minorTickMark val="none"/>
        <c:tickLblPos val="nextTo"/>
        <c:spPr>
          <a:noFill/>
          <a:ln w="6345" cap="flat" cmpd="sng" algn="ctr">
            <a:solidFill>
              <a:srgbClr val="89898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pt-BR" sz="1000" b="1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pt-BR"/>
          </a:p>
        </c:txPr>
        <c:crossAx val="1818453231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6345" cap="flat" cmpd="sng" algn="ctr">
      <a:solidFill>
        <a:schemeClr val="tx2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baseline="0"/>
              <a:t>Participação das 10 Unidades Mais Demandadas nas Manifestaçãoes </a:t>
            </a:r>
            <a:r>
              <a:rPr lang="pt-BR" sz="1100" b="1" i="0" u="none" strike="noStrike" baseline="0">
                <a:effectLst/>
              </a:rPr>
              <a:t>[ 3° trimestre 2026]</a:t>
            </a:r>
            <a:r>
              <a:rPr lang="pt-BR" sz="1100" b="1" i="0" u="none" strike="noStrike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pt-BR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76000"/>
                      <a:shade val="51000"/>
                      <a:satMod val="130000"/>
                    </a:schemeClr>
                  </a:gs>
                  <a:gs pos="80000">
                    <a:schemeClr val="accent1">
                      <a:shade val="76000"/>
                      <a:shade val="93000"/>
                      <a:satMod val="130000"/>
                    </a:schemeClr>
                  </a:gs>
                  <a:gs pos="100000">
                    <a:schemeClr val="accent1">
                      <a:shade val="76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3D8-4CB9-84F3-5C97B720478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1">
                      <a:tint val="77000"/>
                      <a:shade val="51000"/>
                      <a:satMod val="130000"/>
                    </a:schemeClr>
                  </a:gs>
                  <a:gs pos="80000">
                    <a:schemeClr val="accent1">
                      <a:tint val="77000"/>
                      <a:shade val="93000"/>
                      <a:satMod val="130000"/>
                    </a:schemeClr>
                  </a:gs>
                  <a:gs pos="100000">
                    <a:schemeClr val="accent1">
                      <a:tint val="77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D8-4CB9-84F3-5C97B7204788}"/>
              </c:ext>
            </c:extLst>
          </c:dPt>
          <c:dLbls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'10+_Unidades_2026'!$B$17:$B$18</c:f>
              <c:strCache>
                <c:ptCount val="2"/>
                <c:pt idx="0">
                  <c:v>Total das 10 Unidades + Demandadas</c:v>
                </c:pt>
                <c:pt idx="1">
                  <c:v>Outros</c:v>
                </c:pt>
              </c:strCache>
            </c:strRef>
          </c:cat>
          <c:val>
            <c:numRef>
              <c:f>'10+_Unidades_2026'!$I$17:$I$18</c:f>
              <c:numCache>
                <c:formatCode>0.00</c:formatCode>
                <c:ptCount val="2"/>
                <c:pt idx="0">
                  <c:v>72.737049650475001</c:v>
                </c:pt>
                <c:pt idx="1">
                  <c:v>27.262950349524999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D8-4CB9-84F3-5C97B72047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Distribuição Percentual das Unidades Mais Demandadas </a:t>
            </a:r>
            <a:br>
              <a:rPr lang="pt-BR" sz="1100" b="1" i="0" u="none" strike="noStrike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</a:br>
            <a:r>
              <a:rPr lang="pt-BR" sz="1100" b="1" i="0" u="none" strike="noStrike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 [3° trimestre 2026]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'10+_Unidades_2026'!$B$22</c:f>
              <c:strCache>
                <c:ptCount val="1"/>
                <c:pt idx="0">
                  <c:v>Fora da competência da municipalidade**</c:v>
                </c:pt>
              </c:strCache>
            </c:strRef>
          </c:tx>
          <c:spPr>
            <a:solidFill>
              <a:schemeClr val="accent1">
                <a:tint val="4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'10+_Unidades_2026'!$C$22</c:f>
              <c:numCache>
                <c:formatCode>0.00</c:formatCode>
                <c:ptCount val="1"/>
                <c:pt idx="0">
                  <c:v>2.216645754914262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B-4E97-B9D6-1304DB5A84D8}"/>
            </c:ext>
          </c:extLst>
        </c:ser>
        <c:ser>
          <c:idx val="1"/>
          <c:order val="1"/>
          <c:tx>
            <c:strRef>
              <c:f>'10+_Unidades_2026'!$B$23</c:f>
              <c:strCache>
                <c:ptCount val="1"/>
                <c:pt idx="0">
                  <c:v>Agência Reguladora de Serviços Públicos do Município</c:v>
                </c:pt>
              </c:strCache>
            </c:strRef>
          </c:tx>
          <c:spPr>
            <a:solidFill>
              <a:schemeClr val="accent1">
                <a:tint val="5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spcCol="14400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'10+_Unidades_2026'!$C$23</c:f>
              <c:numCache>
                <c:formatCode>0.00</c:formatCode>
                <c:ptCount val="1"/>
                <c:pt idx="0">
                  <c:v>2.7245025990320846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CB-4E97-B9D6-1304DB5A84D8}"/>
            </c:ext>
          </c:extLst>
        </c:ser>
        <c:ser>
          <c:idx val="2"/>
          <c:order val="2"/>
          <c:tx>
            <c:strRef>
              <c:f>'10+_Unidades_2026'!$B$24</c:f>
              <c:strCache>
                <c:ptCount val="1"/>
                <c:pt idx="0">
                  <c:v>Secretaria Municipal de Assistência e Desenvolvimento Social</c:v>
                </c:pt>
              </c:strCache>
            </c:strRef>
          </c:tx>
          <c:spPr>
            <a:solidFill>
              <a:schemeClr val="accent1">
                <a:tint val="69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'10+_Unidades_2026'!$C$24</c:f>
              <c:numCache>
                <c:formatCode>0.00</c:formatCode>
                <c:ptCount val="1"/>
                <c:pt idx="0">
                  <c:v>4.1226026169564438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CB-4E97-B9D6-1304DB5A84D8}"/>
            </c:ext>
          </c:extLst>
        </c:ser>
        <c:ser>
          <c:idx val="3"/>
          <c:order val="3"/>
          <c:tx>
            <c:strRef>
              <c:f>'10+_Unidades_2026'!$B$25</c:f>
              <c:strCache>
                <c:ptCount val="1"/>
                <c:pt idx="0">
                  <c:v>Secretaria Municipal de Educação</c:v>
                </c:pt>
              </c:strCache>
            </c:strRef>
          </c:tx>
          <c:spPr>
            <a:solidFill>
              <a:schemeClr val="accent1">
                <a:tint val="81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'10+_Unidades_2026'!$C$25</c:f>
              <c:numCache>
                <c:formatCode>0.00</c:formatCode>
                <c:ptCount val="1"/>
                <c:pt idx="0">
                  <c:v>5.198064169205951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CB-4E97-B9D6-1304DB5A84D8}"/>
            </c:ext>
          </c:extLst>
        </c:ser>
        <c:ser>
          <c:idx val="4"/>
          <c:order val="4"/>
          <c:tx>
            <c:strRef>
              <c:f>'10+_Unidades_2026'!$B$26</c:f>
              <c:strCache>
                <c:ptCount val="1"/>
                <c:pt idx="0">
                  <c:v>Secretaria Municipal da Fazenda</c:v>
                </c:pt>
              </c:strCache>
            </c:strRef>
          </c:tx>
          <c:spPr>
            <a:solidFill>
              <a:schemeClr val="accent1">
                <a:tint val="9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'10+_Unidades_2026'!$C$26</c:f>
              <c:numCache>
                <c:formatCode>0.00</c:formatCode>
                <c:ptCount val="1"/>
                <c:pt idx="0">
                  <c:v>7.3788612057118961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CB-4E97-B9D6-1304DB5A84D8}"/>
            </c:ext>
          </c:extLst>
        </c:ser>
        <c:ser>
          <c:idx val="5"/>
          <c:order val="5"/>
          <c:tx>
            <c:strRef>
              <c:f>'10+_Unidades_2026'!$B$27</c:f>
              <c:strCache>
                <c:ptCount val="1"/>
                <c:pt idx="0">
                  <c:v>São Paulo Transportes</c:v>
                </c:pt>
              </c:strCache>
            </c:strRef>
          </c:tx>
          <c:spPr>
            <a:solidFill>
              <a:schemeClr val="accent1">
                <a:shade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'10+_Unidades_2026'!$C$27</c:f>
              <c:numCache>
                <c:formatCode>0.00</c:formatCode>
                <c:ptCount val="1"/>
                <c:pt idx="0">
                  <c:v>7.9046424090338769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CB-4E97-B9D6-1304DB5A84D8}"/>
            </c:ext>
          </c:extLst>
        </c:ser>
        <c:ser>
          <c:idx val="6"/>
          <c:order val="6"/>
          <c:tx>
            <c:strRef>
              <c:f>'10+_Unidades_2026'!$B$28</c:f>
              <c:strCache>
                <c:ptCount val="1"/>
                <c:pt idx="0">
                  <c:v>Companhia de Engenharia de Tráfego</c:v>
                </c:pt>
              </c:strCache>
            </c:strRef>
          </c:tx>
          <c:spPr>
            <a:solidFill>
              <a:schemeClr val="accent1">
                <a:shade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'10+_Unidades_2026'!$C$28</c:f>
              <c:numCache>
                <c:formatCode>0.00</c:formatCode>
                <c:ptCount val="1"/>
                <c:pt idx="0">
                  <c:v>8.1436338650893223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ECB-4E97-B9D6-1304DB5A84D8}"/>
            </c:ext>
          </c:extLst>
        </c:ser>
        <c:ser>
          <c:idx val="7"/>
          <c:order val="7"/>
          <c:tx>
            <c:strRef>
              <c:f>'10+_Unidades_2026'!$B$29</c:f>
              <c:strCache>
                <c:ptCount val="1"/>
                <c:pt idx="0">
                  <c:v>Secretaria Municipal das Subprefeituras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'10+_Unidades_2026'!$C$29</c:f>
              <c:numCache>
                <c:formatCode>0.00</c:formatCode>
                <c:ptCount val="1"/>
                <c:pt idx="0">
                  <c:v>9.2370197765429882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ECB-4E97-B9D6-1304DB5A84D8}"/>
            </c:ext>
          </c:extLst>
        </c:ser>
        <c:ser>
          <c:idx val="8"/>
          <c:order val="8"/>
          <c:tx>
            <c:strRef>
              <c:f>'10+_Unidades_2026'!$B$30</c:f>
              <c:strCache>
                <c:ptCount val="1"/>
                <c:pt idx="0">
                  <c:v>Coordenadoria de Limpeza Urbana </c:v>
                </c:pt>
              </c:strCache>
            </c:strRef>
          </c:tx>
          <c:spPr>
            <a:solidFill>
              <a:schemeClr val="accent1">
                <a:shade val="5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'10+_Unidades_2026'!$C$30</c:f>
              <c:numCache>
                <c:formatCode>0.00</c:formatCode>
                <c:ptCount val="1"/>
                <c:pt idx="0">
                  <c:v>9.7508514070621981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ECB-4E97-B9D6-1304DB5A84D8}"/>
            </c:ext>
          </c:extLst>
        </c:ser>
        <c:ser>
          <c:idx val="9"/>
          <c:order val="9"/>
          <c:tx>
            <c:strRef>
              <c:f>'10+_Unidades_2026'!$B$31</c:f>
              <c:strCache>
                <c:ptCount val="1"/>
                <c:pt idx="0">
                  <c:v>Secretaria Municipal da Saúde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'10+_Unidades_2026'!$C$21</c:f>
              <c:strCache>
                <c:ptCount val="1"/>
                <c:pt idx="0">
                  <c:v>Distribuição Percentual das unidades + demandadas (%)</c:v>
                </c:pt>
              </c:strCache>
            </c:strRef>
          </c:cat>
          <c:val>
            <c:numRef>
              <c:f>'10+_Unidades_2026'!$C$31</c:f>
              <c:numCache>
                <c:formatCode>0.00</c:formatCode>
                <c:ptCount val="1"/>
                <c:pt idx="0">
                  <c:v>16.060225846925974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CB-4E97-B9D6-1304DB5A84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073809648"/>
        <c:axId val="1073810064"/>
      </c:barChart>
      <c:catAx>
        <c:axId val="107380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73810064"/>
        <c:crosses val="autoZero"/>
        <c:auto val="1"/>
        <c:lblAlgn val="ctr"/>
        <c:lblOffset val="100"/>
        <c:noMultiLvlLbl val="0"/>
      </c:catAx>
      <c:valAx>
        <c:axId val="1073810064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7380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7295412827122272"/>
          <c:y val="0.22873895893490739"/>
          <c:w val="0.37896903359670964"/>
          <c:h val="0.74083993268715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12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10 Subprefeituras mais demandadas </a:t>
            </a:r>
            <a:br>
              <a:rPr lang="pt-BR"/>
            </a:br>
            <a:r>
              <a:rPr lang="pt-BR"/>
              <a:t>[3° trimestre 2026]</a:t>
            </a:r>
          </a:p>
          <a:p>
            <a:pPr algn="ctr" rtl="0">
              <a:defRPr/>
            </a:pP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12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6.7168305145288796E-3"/>
          <c:y val="9.8617585953120632E-2"/>
          <c:w val="0.93172016959418535"/>
          <c:h val="0.87440261034368227"/>
        </c:manualLayout>
      </c:layout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E4-4791-89AD-2564A192AF9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5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E4-4791-89AD-2564A192AF9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E4-4791-89AD-2564A192AF9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8E4-4791-89AD-2564A192AF9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shade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8E4-4791-89AD-2564A192AF9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8E4-4791-89AD-2564A192AF9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8E4-4791-89AD-2564A192AF9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tint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8E4-4791-89AD-2564A192AF9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tint val="5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8E4-4791-89AD-2564A192AF9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tint val="4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8E4-4791-89AD-2564A192AF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pt-BR" sz="10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'10+_Subprefeituras_2026'!$B$7:$B$16</c:f>
              <c:strCache>
                <c:ptCount val="10"/>
                <c:pt idx="0">
                  <c:v>Sé</c:v>
                </c:pt>
                <c:pt idx="1">
                  <c:v>Butantã</c:v>
                </c:pt>
                <c:pt idx="2">
                  <c:v>Ipiranga</c:v>
                </c:pt>
                <c:pt idx="3">
                  <c:v>Pinheiros</c:v>
                </c:pt>
                <c:pt idx="4">
                  <c:v>Mooca</c:v>
                </c:pt>
                <c:pt idx="5">
                  <c:v>Penha</c:v>
                </c:pt>
                <c:pt idx="6">
                  <c:v>Itaquera</c:v>
                </c:pt>
                <c:pt idx="7">
                  <c:v>Santo Amaro</c:v>
                </c:pt>
                <c:pt idx="8">
                  <c:v>Capela do Socorro</c:v>
                </c:pt>
                <c:pt idx="9">
                  <c:v>Vila Mariana</c:v>
                </c:pt>
              </c:strCache>
            </c:strRef>
          </c:cat>
          <c:val>
            <c:numRef>
              <c:f>'10+_Subprefeituras_2026'!$D$7:$D$16</c:f>
              <c:numCache>
                <c:formatCode>General</c:formatCode>
                <c:ptCount val="10"/>
                <c:pt idx="0">
                  <c:v>218</c:v>
                </c:pt>
                <c:pt idx="1">
                  <c:v>264</c:v>
                </c:pt>
                <c:pt idx="2">
                  <c:v>220</c:v>
                </c:pt>
                <c:pt idx="3">
                  <c:v>128</c:v>
                </c:pt>
                <c:pt idx="4">
                  <c:v>170</c:v>
                </c:pt>
                <c:pt idx="5">
                  <c:v>148</c:v>
                </c:pt>
                <c:pt idx="6">
                  <c:v>186</c:v>
                </c:pt>
                <c:pt idx="7">
                  <c:v>172</c:v>
                </c:pt>
                <c:pt idx="8">
                  <c:v>133</c:v>
                </c:pt>
                <c:pt idx="9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8E4-4791-89AD-2564A192A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18454479"/>
        <c:axId val="1818453231"/>
      </c:barChart>
      <c:valAx>
        <c:axId val="1818453231"/>
        <c:scaling>
          <c:orientation val="minMax"/>
          <c:max val="250"/>
        </c:scaling>
        <c:delete val="0"/>
        <c:axPos val="t"/>
        <c:majorGridlines>
          <c:spPr>
            <a:ln w="6345" cap="flat" cmpd="sng" algn="ctr">
              <a:solidFill>
                <a:schemeClr val="bg1">
                  <a:lumMod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45" cap="flat" cmpd="sng" algn="ctr">
            <a:solidFill>
              <a:srgbClr val="89898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pt-BR" sz="10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4479"/>
        <c:crosses val="autoZero"/>
        <c:crossBetween val="between"/>
      </c:valAx>
      <c:catAx>
        <c:axId val="1818454479"/>
        <c:scaling>
          <c:orientation val="maxMin"/>
        </c:scaling>
        <c:delete val="0"/>
        <c:axPos val="l"/>
        <c:majorGridlines>
          <c:spPr>
            <a:ln w="6345" cap="flat" cmpd="sng" algn="ctr">
              <a:solidFill>
                <a:schemeClr val="bg1"/>
              </a:solidFill>
              <a:prstDash val="solid"/>
              <a:round/>
            </a:ln>
            <a:effectLst/>
          </c:spPr>
        </c:majorGridlines>
        <c:numFmt formatCode="mmm/yy" sourceLinked="0"/>
        <c:majorTickMark val="out"/>
        <c:minorTickMark val="none"/>
        <c:tickLblPos val="nextTo"/>
        <c:spPr>
          <a:noFill/>
          <a:ln w="6345" cap="flat" cmpd="sng" algn="ctr">
            <a:solidFill>
              <a:srgbClr val="89898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pt-BR" sz="10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3231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6345" cap="flat" cmpd="sng" algn="ctr">
      <a:solidFill>
        <a:schemeClr val="tx2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1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baseline="0"/>
              <a:t>Distribuição das Manifestações entre as Subprefeituras Participação das 10 Mais Demandadas [3º trimestre de 2026]</a:t>
            </a:r>
            <a:endParaRPr lang="pt-BR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76000"/>
                      <a:shade val="51000"/>
                      <a:satMod val="130000"/>
                    </a:schemeClr>
                  </a:gs>
                  <a:gs pos="80000">
                    <a:schemeClr val="accent1">
                      <a:shade val="76000"/>
                      <a:shade val="93000"/>
                      <a:satMod val="130000"/>
                    </a:schemeClr>
                  </a:gs>
                  <a:gs pos="100000">
                    <a:schemeClr val="accent1">
                      <a:shade val="76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C74-409D-AC80-1C629B176B7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1">
                      <a:tint val="77000"/>
                      <a:shade val="51000"/>
                      <a:satMod val="130000"/>
                    </a:schemeClr>
                  </a:gs>
                  <a:gs pos="80000">
                    <a:schemeClr val="accent1">
                      <a:tint val="77000"/>
                      <a:shade val="93000"/>
                      <a:satMod val="130000"/>
                    </a:schemeClr>
                  </a:gs>
                  <a:gs pos="100000">
                    <a:schemeClr val="accent1">
                      <a:tint val="77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C74-409D-AC80-1C629B176B74}"/>
              </c:ext>
            </c:extLst>
          </c:dPt>
          <c:dLbls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'10+_Subprefeituras_2026'!$B$17:$B$18</c:f>
              <c:strCache>
                <c:ptCount val="2"/>
                <c:pt idx="0">
                  <c:v>Total das 10 Subprefeituras + Demandadas</c:v>
                </c:pt>
                <c:pt idx="1">
                  <c:v>Outras</c:v>
                </c:pt>
              </c:strCache>
            </c:strRef>
          </c:cat>
          <c:val>
            <c:numRef>
              <c:f>'10+_Subprefeituras_2026'!$I$17:$I$18</c:f>
              <c:numCache>
                <c:formatCode>0.00</c:formatCode>
                <c:ptCount val="2"/>
                <c:pt idx="0">
                  <c:v>54.726368159203979</c:v>
                </c:pt>
                <c:pt idx="1">
                  <c:v>45.273631840796021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74-409D-AC80-1C629B176B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1100" b="1" i="0" u="none" strike="noStrike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Distribuição Percentual das </a:t>
            </a:r>
            <a:r>
              <a:rPr lang="pt-BR" sz="1100" b="1" i="0" u="none" strike="noStrike" baseline="0"/>
              <a:t>Subprefeituras</a:t>
            </a:r>
            <a:r>
              <a:rPr lang="pt-BR" sz="1100" b="1" i="0" u="none" strike="noStrike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Mais Demandadas </a:t>
            </a:r>
            <a:r>
              <a:rPr lang="pt-BR" sz="1100" b="1" i="0" u="none" strike="noStrike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 [3° trimestre 2026]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'10+_Subprefeituras_2026'!$B$22</c:f>
              <c:strCache>
                <c:ptCount val="1"/>
                <c:pt idx="0">
                  <c:v>Pinheiros</c:v>
                </c:pt>
              </c:strCache>
            </c:strRef>
          </c:tx>
          <c:spPr>
            <a:solidFill>
              <a:schemeClr val="accent1">
                <a:tint val="4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'10+_Subprefeituras_2026'!$C$22</c:f>
              <c:numCache>
                <c:formatCode>0.00</c:formatCode>
                <c:ptCount val="1"/>
                <c:pt idx="0">
                  <c:v>3.745976002341235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97-4C39-AB15-D3AE40A38387}"/>
            </c:ext>
          </c:extLst>
        </c:ser>
        <c:ser>
          <c:idx val="1"/>
          <c:order val="1"/>
          <c:tx>
            <c:strRef>
              <c:f>'10+_Subprefeituras_2026'!$B$23</c:f>
              <c:strCache>
                <c:ptCount val="1"/>
                <c:pt idx="0">
                  <c:v>Capela do Socorro</c:v>
                </c:pt>
              </c:strCache>
            </c:strRef>
          </c:tx>
          <c:spPr>
            <a:solidFill>
              <a:schemeClr val="accent1">
                <a:tint val="5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'10+_Subprefeituras_2026'!$C$23</c:f>
              <c:numCache>
                <c:formatCode>0.00</c:formatCode>
                <c:ptCount val="1"/>
                <c:pt idx="0">
                  <c:v>3.8923031899326896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97-4C39-AB15-D3AE40A38387}"/>
            </c:ext>
          </c:extLst>
        </c:ser>
        <c:ser>
          <c:idx val="2"/>
          <c:order val="2"/>
          <c:tx>
            <c:strRef>
              <c:f>'10+_Subprefeituras_2026'!$B$24</c:f>
              <c:strCache>
                <c:ptCount val="1"/>
                <c:pt idx="0">
                  <c:v>Vila Mariana</c:v>
                </c:pt>
              </c:strCache>
            </c:strRef>
          </c:tx>
          <c:spPr>
            <a:solidFill>
              <a:schemeClr val="accent1">
                <a:tint val="69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'10+_Subprefeituras_2026'!$C$24</c:f>
              <c:numCache>
                <c:formatCode>0.00</c:formatCode>
                <c:ptCount val="1"/>
                <c:pt idx="0">
                  <c:v>4.0678958150424345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7-4C39-AB15-D3AE40A38387}"/>
            </c:ext>
          </c:extLst>
        </c:ser>
        <c:ser>
          <c:idx val="3"/>
          <c:order val="3"/>
          <c:tx>
            <c:strRef>
              <c:f>'10+_Subprefeituras_2026'!$B$25</c:f>
              <c:strCache>
                <c:ptCount val="1"/>
                <c:pt idx="0">
                  <c:v>Penha</c:v>
                </c:pt>
              </c:strCache>
            </c:strRef>
          </c:tx>
          <c:spPr>
            <a:solidFill>
              <a:schemeClr val="accent1">
                <a:tint val="81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'10+_Subprefeituras_2026'!$C$25</c:f>
              <c:numCache>
                <c:formatCode>0.00</c:formatCode>
                <c:ptCount val="1"/>
                <c:pt idx="0">
                  <c:v>4.3312847527070533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97-4C39-AB15-D3AE40A38387}"/>
            </c:ext>
          </c:extLst>
        </c:ser>
        <c:ser>
          <c:idx val="4"/>
          <c:order val="4"/>
          <c:tx>
            <c:strRef>
              <c:f>'10+_Subprefeituras_2026'!$B$26</c:f>
              <c:strCache>
                <c:ptCount val="1"/>
                <c:pt idx="0">
                  <c:v>Mooca</c:v>
                </c:pt>
              </c:strCache>
            </c:strRef>
          </c:tx>
          <c:spPr>
            <a:solidFill>
              <a:schemeClr val="accent1">
                <a:tint val="9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'10+_Subprefeituras_2026'!$C$26</c:f>
              <c:numCache>
                <c:formatCode>0.00</c:formatCode>
                <c:ptCount val="1"/>
                <c:pt idx="0">
                  <c:v>4.9751243781094523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97-4C39-AB15-D3AE40A38387}"/>
            </c:ext>
          </c:extLst>
        </c:ser>
        <c:ser>
          <c:idx val="5"/>
          <c:order val="5"/>
          <c:tx>
            <c:strRef>
              <c:f>'10+_Subprefeituras_2026'!$B$27</c:f>
              <c:strCache>
                <c:ptCount val="1"/>
                <c:pt idx="0">
                  <c:v>Santo Amaro</c:v>
                </c:pt>
              </c:strCache>
            </c:strRef>
          </c:tx>
          <c:spPr>
            <a:solidFill>
              <a:schemeClr val="accent1">
                <a:shade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spcCol="14400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'10+_Subprefeituras_2026'!$C$27</c:f>
              <c:numCache>
                <c:formatCode>0.00</c:formatCode>
                <c:ptCount val="1"/>
                <c:pt idx="0">
                  <c:v>5.0336552531460343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997-4C39-AB15-D3AE40A38387}"/>
            </c:ext>
          </c:extLst>
        </c:ser>
        <c:ser>
          <c:idx val="6"/>
          <c:order val="6"/>
          <c:tx>
            <c:strRef>
              <c:f>'10+_Subprefeituras_2026'!$B$28</c:f>
              <c:strCache>
                <c:ptCount val="1"/>
                <c:pt idx="0">
                  <c:v>Itaquera</c:v>
                </c:pt>
              </c:strCache>
            </c:strRef>
          </c:tx>
          <c:spPr>
            <a:solidFill>
              <a:schemeClr val="accent1">
                <a:shade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'10+_Subprefeituras_2026'!$C$28</c:f>
              <c:numCache>
                <c:formatCode>0.00</c:formatCode>
                <c:ptCount val="1"/>
                <c:pt idx="0">
                  <c:v>5.4433713784021069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997-4C39-AB15-D3AE40A38387}"/>
            </c:ext>
          </c:extLst>
        </c:ser>
        <c:ser>
          <c:idx val="7"/>
          <c:order val="7"/>
          <c:tx>
            <c:strRef>
              <c:f>'10+_Subprefeituras_2026'!$B$29</c:f>
              <c:strCache>
                <c:ptCount val="1"/>
                <c:pt idx="0">
                  <c:v>Ipiranga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'10+_Subprefeituras_2026'!$C$29</c:f>
              <c:numCache>
                <c:formatCode>0.00</c:formatCode>
                <c:ptCount val="1"/>
                <c:pt idx="0">
                  <c:v>6.4383962540239974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997-4C39-AB15-D3AE40A38387}"/>
            </c:ext>
          </c:extLst>
        </c:ser>
        <c:ser>
          <c:idx val="8"/>
          <c:order val="8"/>
          <c:tx>
            <c:strRef>
              <c:f>'10+_Subprefeituras_2026'!$B$30</c:f>
              <c:strCache>
                <c:ptCount val="1"/>
                <c:pt idx="0">
                  <c:v>Sé</c:v>
                </c:pt>
              </c:strCache>
            </c:strRef>
          </c:tx>
          <c:spPr>
            <a:solidFill>
              <a:schemeClr val="accent1">
                <a:shade val="5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'10+_Subprefeituras_2026'!$C$30</c:f>
              <c:numCache>
                <c:formatCode>0.00</c:formatCode>
                <c:ptCount val="1"/>
                <c:pt idx="0">
                  <c:v>7.1992976294995614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997-4C39-AB15-D3AE40A38387}"/>
            </c:ext>
          </c:extLst>
        </c:ser>
        <c:ser>
          <c:idx val="9"/>
          <c:order val="9"/>
          <c:tx>
            <c:strRef>
              <c:f>'10+_Subprefeituras_2026'!$B$31</c:f>
              <c:strCache>
                <c:ptCount val="1"/>
                <c:pt idx="0">
                  <c:v>Butantã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'10+_Subprefeituras_2026'!$C$21</c:f>
              <c:strCache>
                <c:ptCount val="1"/>
                <c:pt idx="0">
                  <c:v>Distribuição Percentual das Subprefeituras + demandadas (%)</c:v>
                </c:pt>
              </c:strCache>
            </c:strRef>
          </c:cat>
          <c:val>
            <c:numRef>
              <c:f>'10+_Subprefeituras_2026'!$C$31</c:f>
              <c:numCache>
                <c:formatCode>0.00</c:formatCode>
                <c:ptCount val="1"/>
                <c:pt idx="0">
                  <c:v>7.7260755048287972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997-4C39-AB15-D3AE40A3838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073809648"/>
        <c:axId val="1073810064"/>
      </c:barChart>
      <c:catAx>
        <c:axId val="107380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73810064"/>
        <c:crosses val="autoZero"/>
        <c:auto val="1"/>
        <c:lblAlgn val="ctr"/>
        <c:lblOffset val="100"/>
        <c:noMultiLvlLbl val="0"/>
      </c:catAx>
      <c:valAx>
        <c:axId val="1073810064"/>
        <c:scaling>
          <c:orientation val="minMax"/>
          <c:max val="5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7380964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002728444053263"/>
          <c:y val="0.13489060542376755"/>
          <c:w val="0.25701776724323688"/>
          <c:h val="0.837532175698628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51857</xdr:colOff>
      <xdr:row>12</xdr:row>
      <xdr:rowOff>116416</xdr:rowOff>
    </xdr:from>
    <xdr:to>
      <xdr:col>7</xdr:col>
      <xdr:colOff>878415</xdr:colOff>
      <xdr:row>23</xdr:row>
      <xdr:rowOff>125941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B29309E-BE00-4257-BEE9-C6BF0C831E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62842</xdr:colOff>
      <xdr:row>13</xdr:row>
      <xdr:rowOff>138507</xdr:rowOff>
    </xdr:from>
    <xdr:to>
      <xdr:col>8</xdr:col>
      <xdr:colOff>21167</xdr:colOff>
      <xdr:row>35</xdr:row>
      <xdr:rowOff>111124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2EEEA2A-1636-4DDE-8F8A-EA85AD8825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328084</xdr:colOff>
      <xdr:row>17</xdr:row>
      <xdr:rowOff>95250</xdr:rowOff>
    </xdr:from>
    <xdr:ext cx="6445251" cy="4476749"/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4CDFE141-A160-49E0-A7C5-B833107C78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9</xdr:col>
      <xdr:colOff>169333</xdr:colOff>
      <xdr:row>4</xdr:row>
      <xdr:rowOff>232834</xdr:rowOff>
    </xdr:from>
    <xdr:to>
      <xdr:col>17</xdr:col>
      <xdr:colOff>597960</xdr:colOff>
      <xdr:row>17</xdr:row>
      <xdr:rowOff>74084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179916</xdr:colOff>
      <xdr:row>17</xdr:row>
      <xdr:rowOff>148618</xdr:rowOff>
    </xdr:from>
    <xdr:to>
      <xdr:col>17</xdr:col>
      <xdr:colOff>603251</xdr:colOff>
      <xdr:row>32</xdr:row>
      <xdr:rowOff>201083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306915</xdr:colOff>
      <xdr:row>17</xdr:row>
      <xdr:rowOff>54774</xdr:rowOff>
    </xdr:from>
    <xdr:ext cx="7704667" cy="449606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A693580-9F95-4643-B1BD-49EA39B94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9</xdr:col>
      <xdr:colOff>95249</xdr:colOff>
      <xdr:row>4</xdr:row>
      <xdr:rowOff>232833</xdr:rowOff>
    </xdr:from>
    <xdr:to>
      <xdr:col>18</xdr:col>
      <xdr:colOff>280459</xdr:colOff>
      <xdr:row>17</xdr:row>
      <xdr:rowOff>21166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613833</xdr:colOff>
      <xdr:row>17</xdr:row>
      <xdr:rowOff>63500</xdr:rowOff>
    </xdr:from>
    <xdr:to>
      <xdr:col>18</xdr:col>
      <xdr:colOff>306914</xdr:colOff>
      <xdr:row>35</xdr:row>
      <xdr:rowOff>147715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349252</xdr:colOff>
      <xdr:row>17</xdr:row>
      <xdr:rowOff>128856</xdr:rowOff>
    </xdr:from>
    <xdr:ext cx="6011332" cy="437964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A693580-9F95-4643-B1BD-49EA39B94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9</xdr:col>
      <xdr:colOff>95249</xdr:colOff>
      <xdr:row>4</xdr:row>
      <xdr:rowOff>232833</xdr:rowOff>
    </xdr:from>
    <xdr:to>
      <xdr:col>18</xdr:col>
      <xdr:colOff>280459</xdr:colOff>
      <xdr:row>17</xdr:row>
      <xdr:rowOff>21166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95249</xdr:colOff>
      <xdr:row>17</xdr:row>
      <xdr:rowOff>137583</xdr:rowOff>
    </xdr:from>
    <xdr:to>
      <xdr:col>18</xdr:col>
      <xdr:colOff>285746</xdr:colOff>
      <xdr:row>35</xdr:row>
      <xdr:rowOff>221798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d838568/Desktop/RELAT&#211;RIOS/PROCESSAMENTO%20DE%20DEMANDAS/2026/TRIMESTRAL/2&#186;%20TRIMESTRE/Relatorio_OGM_Junho26.xlsx" TargetMode="External"/><Relationship Id="rId1" Type="http://schemas.openxmlformats.org/officeDocument/2006/relationships/externalLinkPath" Target="/Users/d838568/Desktop/RELAT&#211;RIOS/PROCESSAMENTO%20DE%20DEMANDAS/2026/TRIMESTRAL/2&#186;%20TRIMESTRE/Relatorio_OGM_Junho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xto"/>
      <sheetName val="Protocolos"/>
      <sheetName val="Elogios_Sugestões"/>
      <sheetName val="Canais_atendimento"/>
      <sheetName val="Fora da competência"/>
      <sheetName val="Buraco-Pavimentação_JUN_2026"/>
      <sheetName val="Assuntos"/>
      <sheetName val="Planilha1"/>
      <sheetName val="Planilha2"/>
      <sheetName val="10+_Assuntos_2026"/>
      <sheetName val="Assuntos-variação_10_mais_2026"/>
      <sheetName val="10_ASSUNTOS+_Assuntos_JUN_26"/>
      <sheetName val="UNIDADES"/>
      <sheetName val="Planilha3"/>
      <sheetName val="Planilha4"/>
      <sheetName val="10+_UNIDADES_2026"/>
      <sheetName val="Unidades_variação_10_mais_2026"/>
      <sheetName val="10+_Unidades_JUN_26"/>
      <sheetName val="Subprefeituras_2026"/>
      <sheetName val="Planilha5"/>
      <sheetName val="Planilha6"/>
      <sheetName val="10+_SUB's_2026"/>
      <sheetName val="Subs_-Variação_10_mais_2026"/>
      <sheetName val="10+_Subprefeituras_JUN_26"/>
      <sheetName val="Denúncia_Protocolos_2026"/>
      <sheetName val="Denúncia_Unidades_Mensal_2026"/>
      <sheetName val="Denúncia_Unidades_Total_2026"/>
      <sheetName val="Denúncia_Órgãos_Recebidas"/>
      <sheetName val="Denúncia_Órgãos_Não Recebidas"/>
      <sheetName val="e-SIC_2026"/>
      <sheetName val="Alteração_de_Processo"/>
      <sheetName val="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1">
          <cell r="A1" t="str">
            <v>ASSUNTO (Guia Portal 156)*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Unidades PMSP*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A1" t="str">
            <v>Subprefeituras PMSP*</v>
          </cell>
          <cell r="B1" t="str">
            <v>TOTAL</v>
          </cell>
        </row>
        <row r="2">
          <cell r="A2" t="str">
            <v>Aricanduva</v>
          </cell>
          <cell r="B2">
            <v>65</v>
          </cell>
        </row>
        <row r="3">
          <cell r="A3" t="str">
            <v>Butantã</v>
          </cell>
          <cell r="B3">
            <v>264</v>
          </cell>
        </row>
        <row r="4">
          <cell r="A4" t="str">
            <v>Campo Limpo</v>
          </cell>
          <cell r="B4">
            <v>105</v>
          </cell>
        </row>
        <row r="5">
          <cell r="A5" t="str">
            <v>Capela do Socorro</v>
          </cell>
          <cell r="B5">
            <v>133</v>
          </cell>
        </row>
        <row r="6">
          <cell r="A6" t="str">
            <v>Casa Verde</v>
          </cell>
          <cell r="B6">
            <v>90</v>
          </cell>
        </row>
        <row r="7">
          <cell r="A7" t="str">
            <v>Cidade Ademar</v>
          </cell>
          <cell r="B7">
            <v>105</v>
          </cell>
        </row>
        <row r="8">
          <cell r="A8" t="str">
            <v>Cidade Tiradentes</v>
          </cell>
          <cell r="B8">
            <v>9</v>
          </cell>
        </row>
        <row r="9">
          <cell r="A9" t="str">
            <v>Ermelino Matarazzo</v>
          </cell>
          <cell r="B9">
            <v>36</v>
          </cell>
        </row>
        <row r="10">
          <cell r="A10" t="str">
            <v>Freguesia/Brasilândia</v>
          </cell>
          <cell r="B10">
            <v>56</v>
          </cell>
        </row>
        <row r="11">
          <cell r="A11" t="str">
            <v>Guaianases</v>
          </cell>
          <cell r="B11">
            <v>21</v>
          </cell>
        </row>
        <row r="12">
          <cell r="A12" t="str">
            <v>Ipiranga</v>
          </cell>
          <cell r="B12">
            <v>220</v>
          </cell>
        </row>
        <row r="13">
          <cell r="A13" t="str">
            <v>Itaim Paulista</v>
          </cell>
          <cell r="B13">
            <v>36</v>
          </cell>
        </row>
        <row r="14">
          <cell r="A14" t="str">
            <v>Itaquera</v>
          </cell>
          <cell r="B14">
            <v>186</v>
          </cell>
        </row>
        <row r="15">
          <cell r="A15" t="str">
            <v>Jabaquara</v>
          </cell>
          <cell r="B15">
            <v>56</v>
          </cell>
        </row>
        <row r="16">
          <cell r="A16" t="str">
            <v>Jaçanã/Tremembé</v>
          </cell>
          <cell r="B16">
            <v>90</v>
          </cell>
        </row>
        <row r="17">
          <cell r="A17" t="str">
            <v>Lapa</v>
          </cell>
          <cell r="B17">
            <v>133</v>
          </cell>
        </row>
        <row r="18">
          <cell r="A18" t="str">
            <v>M Boi Mirim</v>
          </cell>
          <cell r="B18">
            <v>75</v>
          </cell>
        </row>
        <row r="19">
          <cell r="A19" t="str">
            <v>Mooca</v>
          </cell>
          <cell r="B19">
            <v>170</v>
          </cell>
        </row>
        <row r="20">
          <cell r="A20" t="str">
            <v>Parelheiros</v>
          </cell>
          <cell r="B20">
            <v>57</v>
          </cell>
        </row>
        <row r="21">
          <cell r="A21" t="str">
            <v>Penha</v>
          </cell>
          <cell r="B21">
            <v>148</v>
          </cell>
        </row>
        <row r="22">
          <cell r="A22" t="str">
            <v>Perus</v>
          </cell>
          <cell r="B22">
            <v>18</v>
          </cell>
        </row>
        <row r="23">
          <cell r="A23" t="str">
            <v>Pinheiros</v>
          </cell>
          <cell r="B23">
            <v>128</v>
          </cell>
        </row>
        <row r="24">
          <cell r="A24" t="str">
            <v>Pirituba/Jaraguá</v>
          </cell>
          <cell r="B24">
            <v>115</v>
          </cell>
        </row>
        <row r="25">
          <cell r="A25" t="str">
            <v>Santana/Tucuruvi</v>
          </cell>
          <cell r="B25">
            <v>102</v>
          </cell>
        </row>
        <row r="26">
          <cell r="A26" t="str">
            <v>Santo Amaro</v>
          </cell>
          <cell r="B26">
            <v>172</v>
          </cell>
        </row>
        <row r="27">
          <cell r="A27" t="str">
            <v>São Mateus</v>
          </cell>
          <cell r="B27">
            <v>59</v>
          </cell>
        </row>
        <row r="28">
          <cell r="A28" t="str">
            <v>São Miguel Paulista</v>
          </cell>
          <cell r="B28">
            <v>48</v>
          </cell>
        </row>
        <row r="29">
          <cell r="A29" t="str">
            <v>Sapopemba</v>
          </cell>
          <cell r="B29">
            <v>33</v>
          </cell>
        </row>
        <row r="30">
          <cell r="A30" t="str">
            <v>Sé</v>
          </cell>
          <cell r="B30">
            <v>218</v>
          </cell>
        </row>
        <row r="31">
          <cell r="A31" t="str">
            <v>Vila Maria/Vila Guilherme</v>
          </cell>
          <cell r="B31">
            <v>62</v>
          </cell>
        </row>
        <row r="32">
          <cell r="A32" t="str">
            <v>Vila Mariana</v>
          </cell>
          <cell r="B32">
            <v>139</v>
          </cell>
        </row>
        <row r="33">
          <cell r="A33" t="str">
            <v>Vila Prudente</v>
          </cell>
          <cell r="B33">
            <v>65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ipos_Manifestações" displayName="Tipos_Manifestações" ref="A4:H11" totalsRowShown="0" headerRowDxfId="111" dataDxfId="110">
  <autoFilter ref="A4:H11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sortState xmlns:xlrd2="http://schemas.microsoft.com/office/spreadsheetml/2017/richdata2" ref="A5:G11">
    <sortCondition descending="1" ref="G5:G11"/>
  </sortState>
  <tableColumns count="8">
    <tableColumn id="1" xr3:uid="{00000000-0010-0000-0000-000001000000}" name="Tipos de Manifestação" dataDxfId="109"/>
    <tableColumn id="2" xr3:uid="{00000000-0010-0000-0000-000002000000}" name="1º Trimestre de 2026" dataDxfId="108"/>
    <tableColumn id="3" xr3:uid="{00000000-0010-0000-0000-000003000000}" name="2º Trimestre de 2026" dataDxfId="107"/>
    <tableColumn id="4" xr3:uid="{00000000-0010-0000-0000-000004000000}" name="3º Trimestre de 2026" dataDxfId="106"/>
    <tableColumn id="5" xr3:uid="{00000000-0010-0000-0000-000005000000}" name="4º Trimestre de 2026" dataDxfId="105"/>
    <tableColumn id="6" xr3:uid="{00000000-0010-0000-0000-000006000000}" name="Média" dataDxfId="104">
      <calculatedColumnFormula>AVERAGE(B5:E5)</calculatedColumnFormula>
    </tableColumn>
    <tableColumn id="7" xr3:uid="{00000000-0010-0000-0000-000007000000}" name="Total" dataDxfId="103">
      <calculatedColumnFormula>SUM(Tipos_Manifestações[[#This Row],[1º Trimestre de 2026]:[4º Trimestre de 2026]])</calculatedColumnFormula>
    </tableColumn>
    <tableColumn id="8" xr3:uid="{00000000-0010-0000-0000-000008000000}" name="%Total" dataDxfId="102">
      <calculatedColumnFormula>G5/G$11*100</calculatedColumnFormula>
    </tableColumn>
  </tableColumns>
  <tableStyleInfo name="TableStyleLight9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Protocolos" displayName="Protocolos" ref="J4:L9" totalsRowShown="0" headerRowDxfId="101" dataDxfId="100">
  <autoFilter ref="J4:L9" xr:uid="{00000000-0009-0000-0100-000004000000}">
    <filterColumn colId="0" hiddenButton="1"/>
    <filterColumn colId="1" hiddenButton="1"/>
    <filterColumn colId="2" hiddenButton="1"/>
  </autoFilter>
  <tableColumns count="3">
    <tableColumn id="1" xr3:uid="{00000000-0010-0000-0100-000001000000}" name="Trimestres" dataDxfId="99"/>
    <tableColumn id="2" xr3:uid="{00000000-0010-0000-0100-000002000000}" name="protocolos" dataDxfId="98"/>
    <tableColumn id="3" xr3:uid="{00000000-0010-0000-0100-000003000000}" name="variação %**" dataDxfId="97">
      <calculatedColumnFormula>(K5-K4)*100/K4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CanaisdeAtendimento" displayName="CanaisdeAtendimento" ref="A4:H13" totalsRowShown="0" headerRowDxfId="96" dataDxfId="95">
  <autoFilter ref="A4:H1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sortState xmlns:xlrd2="http://schemas.microsoft.com/office/spreadsheetml/2017/richdata2" ref="A5:H13">
    <sortCondition ref="A5:A13"/>
  </sortState>
  <tableColumns count="8">
    <tableColumn id="1" xr3:uid="{00000000-0010-0000-0200-000001000000}" name="ATENDIMENTOS" dataDxfId="94"/>
    <tableColumn id="2" xr3:uid="{00000000-0010-0000-0200-000002000000}" name="1° trim 2026" dataDxfId="93"/>
    <tableColumn id="3" xr3:uid="{00000000-0010-0000-0200-000003000000}" name="2° trim 2026" dataDxfId="92"/>
    <tableColumn id="4" xr3:uid="{00000000-0010-0000-0200-000004000000}" name="3° trim 2026" dataDxfId="91"/>
    <tableColumn id="5" xr3:uid="{00000000-0010-0000-0200-000005000000}" name="4° trim 2026" dataDxfId="90"/>
    <tableColumn id="14" xr3:uid="{00000000-0010-0000-0200-00000E000000}" name="Total" dataDxfId="89"/>
    <tableColumn id="15" xr3:uid="{00000000-0010-0000-0200-00000F000000}" name="Média" dataDxfId="88"/>
    <tableColumn id="16" xr3:uid="{00000000-0010-0000-0200-000010000000}" name="%Total" dataDxfId="87">
      <calculatedColumnFormula>F5/F$13*100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Assuntos10_mais" displayName="Assuntos10_mais" ref="B6:I17" totalsRowShown="0" headerRowDxfId="86">
  <autoFilter ref="B6:I17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300-000001000000}" name="ASSUNTOS (Guia Portal 156)*" dataDxfId="85"/>
    <tableColumn id="2" xr3:uid="{00000000-0010-0000-0300-000002000000}" name="1° trim 2026" dataDxfId="84"/>
    <tableColumn id="3" xr3:uid="{00000000-0010-0000-0300-000003000000}" name="2° trim 2026" dataDxfId="83"/>
    <tableColumn id="4" xr3:uid="{00000000-0010-0000-0300-000004000000}" name="3° trim 2026" dataDxfId="82"/>
    <tableColumn id="5" xr3:uid="{00000000-0010-0000-0300-000005000000}" name="4° trim 2026" dataDxfId="81"/>
    <tableColumn id="6" xr3:uid="{00000000-0010-0000-0300-000006000000}" name="Total" dataDxfId="80"/>
    <tableColumn id="7" xr3:uid="{00000000-0010-0000-0300-000007000000}" name="Média" dataDxfId="79">
      <calculatedColumnFormula>AVERAGE(C7:F7)</calculatedColumnFormula>
    </tableColumn>
    <tableColumn id="8" xr3:uid="{00000000-0010-0000-0300-000008000000}" name="% em relação ao todo 2° trim 2026 (excetuando-se denúncias)" dataDxfId="78">
      <calculatedColumnFormula>(E7*100)/$I$1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Assuntos" displayName="Assuntos" ref="A4:H275" totalsRowShown="0" headerRowDxfId="77" dataDxfId="76" totalsRowDxfId="75" totalsRowBorderDxfId="74">
  <autoFilter ref="A4:H275" xr:uid="{00000000-0009-0000-0100-000006000000}"/>
  <tableColumns count="8">
    <tableColumn id="1" xr3:uid="{00000000-0010-0000-0400-000001000000}" name="ASSUNTO (Guia Portal 156)*" dataDxfId="72" totalsRowDxfId="73"/>
    <tableColumn id="2" xr3:uid="{00000000-0010-0000-0400-000002000000}" name="1° trim 2026" dataDxfId="70" totalsRowDxfId="71"/>
    <tableColumn id="3" xr3:uid="{00000000-0010-0000-0400-000003000000}" name="2° trim 2026" dataDxfId="68" totalsRowDxfId="69"/>
    <tableColumn id="4" xr3:uid="{00000000-0010-0000-0400-000004000000}" name="3° trim 2026" dataDxfId="66" totalsRowDxfId="67"/>
    <tableColumn id="5" xr3:uid="{00000000-0010-0000-0400-000005000000}" name="4° trim 2026" dataDxfId="64" totalsRowDxfId="65"/>
    <tableColumn id="6" xr3:uid="{00000000-0010-0000-0400-000006000000}" name="Total" dataDxfId="62" totalsRowDxfId="63" dataCellStyle="Normal 2 21">
      <calculatedColumnFormula>SUM(B5:E5)</calculatedColumnFormula>
    </tableColumn>
    <tableColumn id="7" xr3:uid="{00000000-0010-0000-0400-000007000000}" name="Média" dataDxfId="60" totalsRowDxfId="61">
      <calculatedColumnFormula>AVERAGE(B5:E5)</calculatedColumnFormula>
    </tableColumn>
    <tableColumn id="8" xr3:uid="{00000000-0010-0000-0400-000008000000}" name="% Total" dataDxfId="58" totalsRowDxfId="59" dataCellStyle="Normal 2 21">
      <calculatedColumnFormula>(F5/$F$276)*100</calculatedColumnFormula>
    </tableColumn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Unidades10_mais" displayName="Unidades10_mais" ref="B6:I17" totalsRowShown="0" headerRowDxfId="57" dataDxfId="56">
  <autoFilter ref="B6:I17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sortState xmlns:xlrd2="http://schemas.microsoft.com/office/spreadsheetml/2017/richdata2" ref="B7:I17">
    <sortCondition descending="1" ref="D7"/>
  </sortState>
  <tableColumns count="8">
    <tableColumn id="1" xr3:uid="{00000000-0010-0000-0500-000001000000}" name="Unidades PMSP*" dataDxfId="55"/>
    <tableColumn id="2" xr3:uid="{00000000-0010-0000-0500-000002000000}" name="1° trim 2026" dataDxfId="54"/>
    <tableColumn id="3" xr3:uid="{00000000-0010-0000-0500-000003000000}" name="2° trim 2026" dataDxfId="53"/>
    <tableColumn id="4" xr3:uid="{00000000-0010-0000-0500-000004000000}" name="3° trim 2026" dataDxfId="52"/>
    <tableColumn id="5" xr3:uid="{00000000-0010-0000-0500-000005000000}" name="4° trim 2026" dataDxfId="51"/>
    <tableColumn id="6" xr3:uid="{00000000-0010-0000-0500-000006000000}" name="Total" dataDxfId="50"/>
    <tableColumn id="7" xr3:uid="{00000000-0010-0000-0500-000007000000}" name="Média" dataDxfId="49">
      <calculatedColumnFormula>AVERAGE(C7:F7)</calculatedColumnFormula>
    </tableColumn>
    <tableColumn id="8" xr3:uid="{00000000-0010-0000-0500-000008000000}" name="% em relação ao todo 1° trim 2026 (excetuando-se denúncias)" dataDxfId="48">
      <calculatedColumnFormula>(E7*100)/$I$1</calculatedColumnFormula>
    </tableColumn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Unidades" displayName="Unidades" ref="A4:H72" totalsRowCount="1" headerRowDxfId="47" dataDxfId="46" totalsRowDxfId="45">
  <tableColumns count="8">
    <tableColumn id="1" xr3:uid="{00000000-0010-0000-0600-000001000000}" name="Unidades PMSP*" totalsRowLabel="Total" dataDxfId="43" totalsRowDxfId="44"/>
    <tableColumn id="2" xr3:uid="{00000000-0010-0000-0600-000002000000}" name="1° trim 2026" totalsRowFunction="sum" dataDxfId="41" totalsRowDxfId="42"/>
    <tableColumn id="3" xr3:uid="{00000000-0010-0000-0600-000003000000}" name="2° trim 2026" totalsRowLabel="14952" dataDxfId="39" totalsRowDxfId="40"/>
    <tableColumn id="4" xr3:uid="{00000000-0010-0000-0600-000004000000}" name="3° trim 2026" totalsRowLabel="17752" dataDxfId="37" totalsRowDxfId="38"/>
    <tableColumn id="5" xr3:uid="{00000000-0010-0000-0600-000005000000}" name="4° trim 2026" dataDxfId="35" totalsRowDxfId="36"/>
    <tableColumn id="6" xr3:uid="{00000000-0010-0000-0600-000006000000}" name="Total" totalsRowLabel="49261" dataDxfId="33" totalsRowDxfId="34"/>
    <tableColumn id="7" xr3:uid="{00000000-0010-0000-0600-000007000000}" name="Média" totalsRowFunction="sum" dataDxfId="31" totalsRowDxfId="32">
      <calculatedColumnFormula>AVERAGE(B5:E5)</calculatedColumnFormula>
    </tableColumn>
    <tableColumn id="8" xr3:uid="{00000000-0010-0000-0600-000008000000}" name="% Total" totalsRowFunction="sum" dataDxfId="29" totalsRowDxfId="30">
      <calculatedColumnFormula>(F5/Unidades[[#Totals],[Total]])*100</calculatedColumnFormula>
    </tableColumn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Subprefeituras10_mais" displayName="Subprefeituras10_mais" ref="B6:I17" totalsRowShown="0" headerRowDxfId="28" dataDxfId="27">
  <autoFilter ref="B6:I17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700-000001000000}" name="Subprefeituras PMSP*" dataDxfId="26"/>
    <tableColumn id="2" xr3:uid="{00000000-0010-0000-0700-000002000000}" name="1° trim 2026" dataDxfId="25"/>
    <tableColumn id="3" xr3:uid="{00000000-0010-0000-0700-000003000000}" name="2° trim 2026" dataDxfId="24"/>
    <tableColumn id="4" xr3:uid="{00000000-0010-0000-0700-000004000000}" name="3° trim 2026" dataDxfId="23"/>
    <tableColumn id="5" xr3:uid="{00000000-0010-0000-0700-000005000000}" name="4° trim 2026" dataDxfId="22"/>
    <tableColumn id="6" xr3:uid="{00000000-0010-0000-0700-000006000000}" name="Total" dataDxfId="21"/>
    <tableColumn id="7" xr3:uid="{00000000-0010-0000-0700-000007000000}" name="Média" dataDxfId="20">
      <calculatedColumnFormula>AVERAGE(C7:F7)</calculatedColumnFormula>
    </tableColumn>
    <tableColumn id="8" xr3:uid="{00000000-0010-0000-0700-000008000000}" name="% em relação ao total de Subs 3° trim 2026 (excetuando-se denúncias)" dataDxfId="19">
      <calculatedColumnFormula>(D7*100)/$I$1</calculatedColumnFormula>
    </tableColumn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Subprefeituras" displayName="Subprefeituras" ref="A4:H37" totalsRowCount="1" headerRowDxfId="18" dataDxfId="17" totalsRowDxfId="16">
  <autoFilter ref="A4:H36" xr:uid="{00000000-0009-0000-0100-000009000000}"/>
  <tableColumns count="8">
    <tableColumn id="1" xr3:uid="{00000000-0010-0000-0800-000001000000}" name="Subprefeituras PMSP*" totalsRowLabel="Total" dataDxfId="14" totalsRowDxfId="15"/>
    <tableColumn id="2" xr3:uid="{00000000-0010-0000-0800-000002000000}" name="1° trim 2026" totalsRowFunction="sum" dataDxfId="12" totalsRowDxfId="13"/>
    <tableColumn id="3" xr3:uid="{00000000-0010-0000-0800-000003000000}" name="2° trim 2026" totalsRowLabel="3214" dataDxfId="10" totalsRowDxfId="11">
      <calculatedColumnFormula>VLOOKUP(Subprefeituras[[#This Row],[Subprefeituras PMSP*]],[1]Planilha6!$A:$B,2,0)</calculatedColumnFormula>
    </tableColumn>
    <tableColumn id="4" xr3:uid="{00000000-0010-0000-0800-000004000000}" name="3° trim 2026" totalsRowLabel="3543" dataDxfId="8" totalsRowDxfId="9"/>
    <tableColumn id="5" xr3:uid="{00000000-0010-0000-0800-000005000000}" name="4° trim 2026" dataDxfId="6" totalsRowDxfId="7"/>
    <tableColumn id="6" xr3:uid="{00000000-0010-0000-0800-000006000000}" name="Total" totalsRowFunction="sum" dataDxfId="4" totalsRowDxfId="5"/>
    <tableColumn id="7" xr3:uid="{00000000-0010-0000-0800-000007000000}" name="Média" totalsRowFunction="sum" dataDxfId="2" totalsRowDxfId="3">
      <calculatedColumnFormula>AVERAGE(B5:E5)</calculatedColumnFormula>
    </tableColumn>
    <tableColumn id="8" xr3:uid="{00000000-0010-0000-0800-000008000000}" name="% Total dentre as subprefeituras" totalsRowFunction="sum" dataDxfId="0" totalsRowDxfId="1">
      <calculatedColumnFormula>F5/Subprefeituras[[#Totals],[Total]]*100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apital.sp.gov.br/web/ouvidoria/w/relatorios_mensais/144782" TargetMode="Externa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apital.sp.gov.br/web/ouvidoria/w/relatorios_mensais/144782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capital.sp.gov.br/web/ouvidoria/w/relatorios_mensais/144782" TargetMode="External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capital.sp.gov.br/web/ouvidoria/w/relatorios_mensais/144782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capital.sp.gov.br/web/ouvidoria/w/relatorios_mensais/144782" TargetMode="External"/><Relationship Id="rId4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hyperlink" Target="https://capital.sp.gov.br/web/ouvidoria/w/relatorios_mensais/144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showGridLines="0" tabSelected="1" zoomScale="90" zoomScaleNormal="90" workbookViewId="0">
      <selection activeCell="L8" sqref="L8"/>
    </sheetView>
  </sheetViews>
  <sheetFormatPr defaultRowHeight="15"/>
  <cols>
    <col min="1" max="1" width="20.7109375" style="34" bestFit="1" customWidth="1"/>
    <col min="2" max="2" width="19.5703125" style="34" bestFit="1" customWidth="1"/>
    <col min="3" max="3" width="19.28515625" style="34" customWidth="1"/>
    <col min="4" max="5" width="19.5703125" style="34" bestFit="1" customWidth="1"/>
    <col min="6" max="6" width="17" style="34" bestFit="1" customWidth="1"/>
    <col min="7" max="7" width="8.42578125" style="34" bestFit="1" customWidth="1"/>
    <col min="8" max="8" width="13.140625" style="34" customWidth="1"/>
    <col min="9" max="9" width="6.5703125" style="34" customWidth="1"/>
    <col min="10" max="11" width="13.7109375" style="34" customWidth="1"/>
    <col min="12" max="12" width="12.7109375" style="34" customWidth="1"/>
    <col min="13" max="29" width="6.5703125" style="34" customWidth="1"/>
    <col min="30" max="57" width="6.7109375" style="34" customWidth="1"/>
    <col min="58" max="88" width="7.28515625" style="34" customWidth="1"/>
    <col min="89" max="89" width="10.7109375" style="34" customWidth="1"/>
    <col min="90" max="90" width="7.28515625" style="34" customWidth="1"/>
    <col min="91" max="91" width="10.7109375" style="34" bestFit="1" customWidth="1"/>
    <col min="92" max="16384" width="9.140625" style="34"/>
  </cols>
  <sheetData>
    <row r="1" spans="1:12">
      <c r="A1" s="1" t="s">
        <v>0</v>
      </c>
      <c r="B1" s="1"/>
    </row>
    <row r="2" spans="1:12">
      <c r="A2" s="1" t="s">
        <v>1</v>
      </c>
      <c r="B2" s="1"/>
      <c r="K2" s="46" t="s">
        <v>2</v>
      </c>
      <c r="L2" s="47">
        <v>16030</v>
      </c>
    </row>
    <row r="4" spans="1:12" ht="42.75" customHeight="1">
      <c r="A4" s="37" t="s">
        <v>3</v>
      </c>
      <c r="B4" s="37" t="s">
        <v>4</v>
      </c>
      <c r="C4" s="37" t="s">
        <v>5</v>
      </c>
      <c r="D4" s="37" t="s">
        <v>6</v>
      </c>
      <c r="E4" s="37" t="s">
        <v>7</v>
      </c>
      <c r="F4" s="37" t="s">
        <v>8</v>
      </c>
      <c r="G4" s="37" t="s">
        <v>9</v>
      </c>
      <c r="H4" s="37" t="s">
        <v>10</v>
      </c>
      <c r="J4" s="29" t="s">
        <v>11</v>
      </c>
      <c r="K4" s="29" t="s">
        <v>12</v>
      </c>
      <c r="L4" s="29" t="s">
        <v>13</v>
      </c>
    </row>
    <row r="5" spans="1:12">
      <c r="A5" s="35" t="s">
        <v>14</v>
      </c>
      <c r="B5" s="38">
        <v>15297</v>
      </c>
      <c r="C5" s="38">
        <v>13779</v>
      </c>
      <c r="D5" s="200">
        <v>16136</v>
      </c>
      <c r="E5" s="38"/>
      <c r="F5" s="38">
        <f t="shared" ref="F5:F11" si="0">AVERAGE(B5:E5)</f>
        <v>15070.666666666666</v>
      </c>
      <c r="G5" s="38">
        <f>SUM(Tipos_Manifestações[[#This Row],[1º Trimestre de 2026]:[4º Trimestre de 2026]])</f>
        <v>45212</v>
      </c>
      <c r="H5" s="48">
        <f t="shared" ref="H5:H11" si="1">G5/G$11*100</f>
        <v>84.988157449528174</v>
      </c>
      <c r="J5" s="6" t="s">
        <v>15</v>
      </c>
      <c r="K5" s="40">
        <v>17916</v>
      </c>
      <c r="L5" s="162">
        <v>12.1432148222334</v>
      </c>
    </row>
    <row r="6" spans="1:12">
      <c r="A6" s="36" t="s">
        <v>16</v>
      </c>
      <c r="B6" s="38">
        <v>1179</v>
      </c>
      <c r="C6" s="38">
        <v>1346</v>
      </c>
      <c r="D6" s="200">
        <v>1407</v>
      </c>
      <c r="E6" s="38"/>
      <c r="F6" s="38">
        <f t="shared" si="0"/>
        <v>1310.6666666666667</v>
      </c>
      <c r="G6" s="38">
        <f>SUM(Tipos_Manifestações[[#This Row],[1º Trimestre de 2026]:[4º Trimestre de 2026]])</f>
        <v>3932</v>
      </c>
      <c r="H6" s="41">
        <f t="shared" si="1"/>
        <v>7.3912553103500134</v>
      </c>
      <c r="J6" s="6" t="s">
        <v>17</v>
      </c>
      <c r="K6" s="173">
        <v>16298</v>
      </c>
      <c r="L6" s="67">
        <v>-9</v>
      </c>
    </row>
    <row r="7" spans="1:12">
      <c r="A7" s="35" t="s">
        <v>18</v>
      </c>
      <c r="B7" s="38">
        <v>1044</v>
      </c>
      <c r="C7" s="38">
        <v>853</v>
      </c>
      <c r="D7" s="200">
        <v>1045</v>
      </c>
      <c r="E7" s="38"/>
      <c r="F7" s="38">
        <f t="shared" si="0"/>
        <v>980.66666666666663</v>
      </c>
      <c r="G7" s="38">
        <f>SUM(Tipos_Manifestações[[#This Row],[1º Trimestre de 2026]:[4º Trimestre de 2026]])</f>
        <v>2942</v>
      </c>
      <c r="H7" s="41">
        <f t="shared" si="1"/>
        <v>5.5302830933493734</v>
      </c>
      <c r="J7" s="6" t="s">
        <v>19</v>
      </c>
      <c r="K7" s="173">
        <v>18394</v>
      </c>
      <c r="L7" s="67">
        <v>16.399999999999999</v>
      </c>
    </row>
    <row r="8" spans="1:12">
      <c r="A8" s="35" t="s">
        <v>20</v>
      </c>
      <c r="B8" s="38">
        <v>214</v>
      </c>
      <c r="C8" s="38">
        <v>182</v>
      </c>
      <c r="D8" s="200">
        <v>256</v>
      </c>
      <c r="E8" s="38"/>
      <c r="F8" s="38">
        <f t="shared" si="0"/>
        <v>217.33333333333334</v>
      </c>
      <c r="G8" s="38">
        <f>SUM(Tipos_Manifestações[[#This Row],[1º Trimestre de 2026]:[4º Trimestre de 2026]])</f>
        <v>652</v>
      </c>
      <c r="H8" s="41">
        <f t="shared" si="1"/>
        <v>1.2256099853377946</v>
      </c>
      <c r="J8" s="6" t="s">
        <v>21</v>
      </c>
      <c r="K8" s="45">
        <v>0</v>
      </c>
      <c r="L8" s="42">
        <f>(K8-K7)*100/K7</f>
        <v>-100</v>
      </c>
    </row>
    <row r="9" spans="1:12">
      <c r="A9" s="35" t="s">
        <v>22</v>
      </c>
      <c r="B9" s="38">
        <v>182</v>
      </c>
      <c r="C9" s="38">
        <v>137</v>
      </c>
      <c r="D9" s="200">
        <v>137</v>
      </c>
      <c r="E9" s="38"/>
      <c r="F9" s="38">
        <f t="shared" si="0"/>
        <v>152</v>
      </c>
      <c r="G9" s="38">
        <f>SUM(Tipos_Manifestações[[#This Row],[1º Trimestre de 2026]:[4º Trimestre de 2026]])</f>
        <v>456</v>
      </c>
      <c r="H9" s="41">
        <f t="shared" si="1"/>
        <v>0.85717508176999146</v>
      </c>
      <c r="J9" s="39" t="s">
        <v>9</v>
      </c>
      <c r="K9" s="43">
        <f>SUM(K5:K8)</f>
        <v>52608</v>
      </c>
      <c r="L9" s="44"/>
    </row>
    <row r="10" spans="1:12" ht="28.5">
      <c r="A10" s="156" t="s">
        <v>23</v>
      </c>
      <c r="B10" s="155">
        <v>0</v>
      </c>
      <c r="C10" s="38">
        <v>1</v>
      </c>
      <c r="D10" s="200">
        <v>3</v>
      </c>
      <c r="E10" s="38"/>
      <c r="F10" s="38">
        <f t="shared" si="0"/>
        <v>1.3333333333333333</v>
      </c>
      <c r="G10" s="38">
        <f>SUM(Tipos_Manifestações[[#This Row],[1º Trimestre de 2026]:[4º Trimestre de 2026]])</f>
        <v>4</v>
      </c>
      <c r="H10" s="41">
        <f t="shared" si="1"/>
        <v>7.5190796646490464E-3</v>
      </c>
      <c r="J10" s="39"/>
      <c r="K10"/>
      <c r="L10"/>
    </row>
    <row r="11" spans="1:12">
      <c r="A11" s="104" t="s">
        <v>9</v>
      </c>
      <c r="B11" s="105">
        <f>SUM(B5:B10)</f>
        <v>17916</v>
      </c>
      <c r="C11" s="105">
        <f>SUM(C5:C10)</f>
        <v>16298</v>
      </c>
      <c r="D11" s="105">
        <v>18984</v>
      </c>
      <c r="E11" s="105"/>
      <c r="F11" s="105">
        <f t="shared" si="0"/>
        <v>17732.666666666668</v>
      </c>
      <c r="G11" s="105">
        <f>SUM(G5:G10)</f>
        <v>53198</v>
      </c>
      <c r="H11" s="106">
        <f t="shared" si="1"/>
        <v>100</v>
      </c>
    </row>
    <row r="28" spans="1:9">
      <c r="A28" s="227" t="s">
        <v>24</v>
      </c>
      <c r="B28" s="228"/>
      <c r="C28" s="228"/>
      <c r="D28" s="228"/>
      <c r="E28" s="228"/>
      <c r="F28" s="228"/>
      <c r="G28" s="228"/>
      <c r="H28" s="228"/>
      <c r="I28" s="229"/>
    </row>
    <row r="29" spans="1:9">
      <c r="A29" s="230"/>
      <c r="B29" s="231"/>
      <c r="C29" s="231"/>
      <c r="D29" s="231"/>
      <c r="E29" s="231"/>
      <c r="F29" s="231"/>
      <c r="G29" s="231"/>
      <c r="H29" s="231"/>
      <c r="I29" s="232"/>
    </row>
    <row r="30" spans="1:9">
      <c r="A30" s="233"/>
      <c r="B30" s="234"/>
      <c r="C30" s="234"/>
      <c r="D30" s="234"/>
      <c r="E30" s="234"/>
      <c r="F30" s="234"/>
      <c r="G30" s="234"/>
      <c r="H30" s="234"/>
      <c r="I30" s="235"/>
    </row>
    <row r="31" spans="1:9">
      <c r="A31" s="90"/>
      <c r="B31" s="90"/>
      <c r="C31" s="90"/>
      <c r="D31" s="90"/>
      <c r="E31" s="90"/>
      <c r="F31" s="90"/>
      <c r="G31" s="90"/>
      <c r="H31" s="90"/>
      <c r="I31" s="90"/>
    </row>
    <row r="32" spans="1:9">
      <c r="A32" s="123" t="s">
        <v>25</v>
      </c>
      <c r="B32" s="124"/>
      <c r="C32" s="124"/>
      <c r="D32" s="125"/>
    </row>
  </sheetData>
  <mergeCells count="1">
    <mergeCell ref="A28:I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G11" calculatedColumn="1"/>
  </ignoredError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1"/>
  <sheetViews>
    <sheetView showGridLines="0" zoomScale="90" zoomScaleNormal="90" workbookViewId="0">
      <selection activeCell="D5" sqref="D5:D12"/>
    </sheetView>
  </sheetViews>
  <sheetFormatPr defaultRowHeight="15"/>
  <cols>
    <col min="1" max="1" width="66.5703125" customWidth="1"/>
    <col min="2" max="5" width="13.5703125" bestFit="1" customWidth="1"/>
    <col min="6" max="7" width="8" bestFit="1" customWidth="1"/>
    <col min="8" max="8" width="9.85546875" customWidth="1"/>
    <col min="9" max="11" width="9.140625" customWidth="1"/>
    <col min="12" max="12" width="22" bestFit="1" customWidth="1"/>
    <col min="13" max="13" width="11" bestFit="1" customWidth="1"/>
    <col min="14" max="14" width="6.85546875" bestFit="1" customWidth="1"/>
    <col min="15" max="15" width="9.140625" customWidth="1"/>
  </cols>
  <sheetData>
    <row r="1" spans="1:23">
      <c r="A1" s="1" t="s">
        <v>0</v>
      </c>
      <c r="B1" s="1"/>
      <c r="C1" s="1"/>
      <c r="I1" s="19"/>
      <c r="J1" s="19"/>
      <c r="K1" s="19"/>
      <c r="L1" s="19"/>
      <c r="M1" s="19"/>
      <c r="N1" s="19"/>
    </row>
    <row r="2" spans="1:23">
      <c r="A2" s="1" t="s">
        <v>1</v>
      </c>
      <c r="B2" s="1"/>
      <c r="C2" s="1"/>
      <c r="I2" s="19"/>
      <c r="J2" s="19"/>
      <c r="K2" s="19"/>
      <c r="L2" s="19"/>
      <c r="M2" s="19"/>
      <c r="N2" s="19"/>
    </row>
    <row r="3" spans="1:23">
      <c r="I3" s="19"/>
      <c r="J3" s="19"/>
      <c r="K3" s="19"/>
      <c r="L3" s="19"/>
      <c r="M3" s="19"/>
      <c r="N3" s="19"/>
    </row>
    <row r="4" spans="1:23" ht="50.25" customHeight="1">
      <c r="A4" s="33" t="s">
        <v>26</v>
      </c>
      <c r="B4" s="31" t="s">
        <v>27</v>
      </c>
      <c r="C4" s="32" t="s">
        <v>28</v>
      </c>
      <c r="D4" s="32" t="s">
        <v>29</v>
      </c>
      <c r="E4" s="31" t="s">
        <v>30</v>
      </c>
      <c r="F4" s="30" t="s">
        <v>9</v>
      </c>
      <c r="G4" s="29" t="s">
        <v>8</v>
      </c>
      <c r="H4" s="29" t="s">
        <v>10</v>
      </c>
      <c r="I4" s="19"/>
      <c r="J4" s="19"/>
      <c r="K4" s="17"/>
      <c r="L4" s="17"/>
      <c r="M4" s="17"/>
      <c r="N4" s="19"/>
    </row>
    <row r="5" spans="1:23">
      <c r="A5" s="28" t="s">
        <v>31</v>
      </c>
      <c r="B5" s="26">
        <v>281</v>
      </c>
      <c r="C5" s="25">
        <v>231</v>
      </c>
      <c r="D5" s="25">
        <v>186</v>
      </c>
      <c r="E5" s="25"/>
      <c r="F5" s="24">
        <f t="shared" ref="F5:F12" si="0">SUM(B5:E5)</f>
        <v>698</v>
      </c>
      <c r="G5" s="24">
        <f t="shared" ref="G5:G12" si="1">AVERAGE(B5:E5)</f>
        <v>232.66666666666666</v>
      </c>
      <c r="H5" s="23">
        <f t="shared" ref="H5:H13" si="2">F5/F$13*100</f>
        <v>1.3120794014812587</v>
      </c>
      <c r="I5" s="19"/>
      <c r="J5" s="19"/>
      <c r="M5" s="17"/>
      <c r="N5" s="19"/>
    </row>
    <row r="6" spans="1:23">
      <c r="A6" s="27" t="s">
        <v>32</v>
      </c>
      <c r="B6" s="26">
        <v>25</v>
      </c>
      <c r="C6" s="25">
        <v>26</v>
      </c>
      <c r="D6" s="25">
        <v>104</v>
      </c>
      <c r="E6" s="25"/>
      <c r="F6" s="24">
        <f t="shared" si="0"/>
        <v>155</v>
      </c>
      <c r="G6" s="24">
        <f t="shared" si="1"/>
        <v>51.666666666666664</v>
      </c>
      <c r="H6" s="23">
        <f t="shared" si="2"/>
        <v>0.29136433700515058</v>
      </c>
      <c r="I6" s="19"/>
      <c r="J6" s="19"/>
      <c r="M6" s="17"/>
      <c r="N6" s="19"/>
    </row>
    <row r="7" spans="1:23">
      <c r="A7" s="27" t="s">
        <v>33</v>
      </c>
      <c r="B7" s="26">
        <v>3849</v>
      </c>
      <c r="C7" s="25">
        <v>3525</v>
      </c>
      <c r="D7" s="25">
        <v>4382</v>
      </c>
      <c r="E7" s="25"/>
      <c r="F7" s="24">
        <f t="shared" si="0"/>
        <v>11756</v>
      </c>
      <c r="G7" s="24">
        <f t="shared" si="1"/>
        <v>3918.6666666666665</v>
      </c>
      <c r="H7" s="23">
        <f t="shared" si="2"/>
        <v>22.09857513440355</v>
      </c>
      <c r="I7" s="19"/>
      <c r="J7" s="19"/>
      <c r="M7" s="17"/>
      <c r="N7" s="19"/>
    </row>
    <row r="8" spans="1:23">
      <c r="A8" s="27" t="s">
        <v>34</v>
      </c>
      <c r="B8" s="26">
        <v>2616</v>
      </c>
      <c r="C8" s="25">
        <v>3150</v>
      </c>
      <c r="D8" s="25">
        <v>3636</v>
      </c>
      <c r="E8" s="25"/>
      <c r="F8" s="24">
        <f t="shared" si="0"/>
        <v>9402</v>
      </c>
      <c r="G8" s="24">
        <f t="shared" si="1"/>
        <v>3134</v>
      </c>
      <c r="H8" s="23">
        <f t="shared" si="2"/>
        <v>17.673596751757582</v>
      </c>
      <c r="I8" s="21"/>
      <c r="J8" s="19"/>
      <c r="M8" s="17"/>
      <c r="N8" s="19"/>
    </row>
    <row r="9" spans="1:23">
      <c r="A9" s="27" t="s">
        <v>35</v>
      </c>
      <c r="B9" s="26">
        <v>481</v>
      </c>
      <c r="C9" s="25">
        <v>417</v>
      </c>
      <c r="D9" s="25">
        <v>224</v>
      </c>
      <c r="E9" s="25"/>
      <c r="F9" s="24">
        <f t="shared" si="0"/>
        <v>1122</v>
      </c>
      <c r="G9" s="24">
        <f t="shared" si="1"/>
        <v>374</v>
      </c>
      <c r="H9" s="23">
        <f t="shared" si="2"/>
        <v>2.1091018459340574</v>
      </c>
      <c r="I9" s="21"/>
      <c r="J9" s="19"/>
      <c r="M9" s="17"/>
      <c r="N9" s="19"/>
    </row>
    <row r="10" spans="1:23">
      <c r="A10" s="27" t="s">
        <v>36</v>
      </c>
      <c r="B10" s="26">
        <v>8169</v>
      </c>
      <c r="C10" s="25">
        <v>7101</v>
      </c>
      <c r="D10" s="25">
        <v>8370</v>
      </c>
      <c r="E10" s="25"/>
      <c r="F10" s="24">
        <f t="shared" si="0"/>
        <v>23640</v>
      </c>
      <c r="G10" s="24">
        <f t="shared" si="1"/>
        <v>7880</v>
      </c>
      <c r="H10" s="23">
        <f t="shared" si="2"/>
        <v>44.437760818075866</v>
      </c>
      <c r="I10" s="21"/>
      <c r="J10" s="22"/>
      <c r="M10" s="17"/>
      <c r="N10" s="19"/>
    </row>
    <row r="11" spans="1:23">
      <c r="A11" s="27" t="s">
        <v>37</v>
      </c>
      <c r="B11" s="26">
        <v>564</v>
      </c>
      <c r="C11" s="25">
        <v>324</v>
      </c>
      <c r="D11" s="25">
        <v>340</v>
      </c>
      <c r="E11" s="25"/>
      <c r="F11" s="24">
        <f t="shared" si="0"/>
        <v>1228</v>
      </c>
      <c r="G11" s="24">
        <f t="shared" si="1"/>
        <v>409.33333333333331</v>
      </c>
      <c r="H11" s="23">
        <f t="shared" si="2"/>
        <v>2.3083574570472574</v>
      </c>
      <c r="I11" s="21"/>
      <c r="J11" s="22"/>
      <c r="M11" s="17"/>
      <c r="N11" s="19"/>
    </row>
    <row r="12" spans="1:23">
      <c r="A12" s="27" t="s">
        <v>38</v>
      </c>
      <c r="B12" s="26">
        <v>1931</v>
      </c>
      <c r="C12" s="25">
        <v>1524</v>
      </c>
      <c r="D12" s="25">
        <v>1742</v>
      </c>
      <c r="E12" s="25"/>
      <c r="F12" s="24">
        <f t="shared" si="0"/>
        <v>5197</v>
      </c>
      <c r="G12" s="24">
        <f t="shared" si="1"/>
        <v>1732.3333333333333</v>
      </c>
      <c r="H12" s="23">
        <f t="shared" si="2"/>
        <v>9.7691642542952746</v>
      </c>
      <c r="I12" s="21"/>
      <c r="J12" s="22"/>
      <c r="M12" s="17"/>
      <c r="N12" s="19"/>
    </row>
    <row r="13" spans="1:23" ht="15.75">
      <c r="A13" s="107" t="s">
        <v>39</v>
      </c>
      <c r="B13" s="108">
        <f>SUM(B5:B12)</f>
        <v>17916</v>
      </c>
      <c r="C13" s="108">
        <f>SUM(C5:C12)</f>
        <v>16298</v>
      </c>
      <c r="D13" s="108">
        <f>SUM(D5:D12)</f>
        <v>18984</v>
      </c>
      <c r="E13" s="108">
        <f>SUM(E5:E12)</f>
        <v>0</v>
      </c>
      <c r="F13" s="108">
        <f>SUM(F5:F12)</f>
        <v>53198</v>
      </c>
      <c r="G13" s="108">
        <f>AVERAGEIF(B13:E13,"&gt;0")</f>
        <v>17732.666666666668</v>
      </c>
      <c r="H13" s="109">
        <f t="shared" si="2"/>
        <v>100</v>
      </c>
      <c r="I13" s="21"/>
      <c r="J13" s="20"/>
      <c r="K13" s="17"/>
      <c r="L13" s="17"/>
      <c r="M13" s="17"/>
      <c r="N13" s="19"/>
      <c r="U13" s="13"/>
      <c r="V13" s="8"/>
      <c r="W13" s="13"/>
    </row>
    <row r="14" spans="1:23">
      <c r="F14" s="3"/>
      <c r="K14" s="17"/>
      <c r="L14" s="16"/>
      <c r="M14" s="15"/>
      <c r="N14" s="13"/>
    </row>
    <row r="15" spans="1:23">
      <c r="E15" s="18"/>
      <c r="K15" s="17"/>
      <c r="L15" s="16"/>
      <c r="M15" s="15"/>
      <c r="N15" s="13"/>
    </row>
    <row r="16" spans="1:23" ht="30">
      <c r="A16" s="122" t="s">
        <v>40</v>
      </c>
      <c r="K16" s="17"/>
      <c r="L16" s="16"/>
      <c r="M16" s="15"/>
      <c r="N16" s="13"/>
    </row>
    <row r="17" spans="1:14">
      <c r="D17" s="136" t="s">
        <v>32</v>
      </c>
      <c r="E17" s="137">
        <v>25</v>
      </c>
      <c r="L17" s="12"/>
      <c r="M17" s="8"/>
      <c r="N17" s="14"/>
    </row>
    <row r="18" spans="1:14">
      <c r="D18" s="138" t="s">
        <v>31</v>
      </c>
      <c r="E18" s="137">
        <v>281</v>
      </c>
    </row>
    <row r="19" spans="1:14">
      <c r="D19" s="136" t="s">
        <v>37</v>
      </c>
      <c r="E19" s="137">
        <v>564</v>
      </c>
    </row>
    <row r="20" spans="1:14">
      <c r="D20" s="136" t="s">
        <v>35</v>
      </c>
      <c r="E20" s="137">
        <v>481</v>
      </c>
    </row>
    <row r="21" spans="1:14">
      <c r="D21" s="136" t="s">
        <v>38</v>
      </c>
      <c r="E21" s="137">
        <v>1931</v>
      </c>
    </row>
    <row r="22" spans="1:14">
      <c r="A22" s="1"/>
      <c r="B22" s="1"/>
      <c r="C22" s="1"/>
      <c r="D22" s="136" t="s">
        <v>34</v>
      </c>
      <c r="E22" s="137">
        <v>2616</v>
      </c>
    </row>
    <row r="23" spans="1:14">
      <c r="A23" s="13"/>
      <c r="B23" s="13"/>
      <c r="C23" s="13"/>
      <c r="D23" s="136" t="s">
        <v>33</v>
      </c>
      <c r="E23" s="137">
        <v>3849</v>
      </c>
    </row>
    <row r="24" spans="1:14">
      <c r="A24" s="13"/>
      <c r="B24" s="13"/>
      <c r="C24" s="13"/>
      <c r="D24" s="136" t="s">
        <v>36</v>
      </c>
      <c r="E24" s="137">
        <v>8169</v>
      </c>
    </row>
    <row r="25" spans="1:14">
      <c r="A25" s="13"/>
      <c r="B25" s="13"/>
      <c r="C25" s="13"/>
      <c r="D25" s="139"/>
      <c r="E25" s="140"/>
    </row>
    <row r="26" spans="1:14">
      <c r="A26" s="13"/>
      <c r="B26" s="13"/>
      <c r="C26" s="13"/>
      <c r="D26" s="139"/>
      <c r="E26" s="140"/>
    </row>
    <row r="27" spans="1:14">
      <c r="A27" s="12"/>
      <c r="B27" s="12"/>
      <c r="C27" s="12"/>
      <c r="D27" s="11"/>
    </row>
    <row r="28" spans="1:14">
      <c r="E28" s="3"/>
    </row>
    <row r="39" spans="1:1">
      <c r="A39" s="10"/>
    </row>
    <row r="41" spans="1:1">
      <c r="A41" s="10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O44"/>
  <sheetViews>
    <sheetView showGridLines="0" zoomScale="90" zoomScaleNormal="90" workbookViewId="0">
      <selection activeCell="H3" sqref="H3:H4"/>
    </sheetView>
  </sheetViews>
  <sheetFormatPr defaultColWidth="5.5703125" defaultRowHeight="20.100000000000001" customHeight="1"/>
  <cols>
    <col min="1" max="1" width="5.5703125" style="2"/>
    <col min="2" max="2" width="54.5703125" style="2" customWidth="1"/>
    <col min="3" max="3" width="11.5703125" style="2" customWidth="1"/>
    <col min="4" max="4" width="11.7109375" style="25" customWidth="1"/>
    <col min="5" max="5" width="11.7109375" style="2" customWidth="1"/>
    <col min="6" max="6" width="10.28515625" style="56" hidden="1" customWidth="1"/>
    <col min="7" max="7" width="11.28515625" style="2" customWidth="1"/>
    <col min="8" max="8" width="11.42578125" style="56" customWidth="1"/>
    <col min="9" max="9" width="20.140625" style="2" customWidth="1"/>
    <col min="10" max="10" width="7.5703125" style="2" customWidth="1"/>
    <col min="11" max="11" width="7.140625" style="2" bestFit="1" customWidth="1"/>
    <col min="12" max="12" width="7.5703125" style="2" bestFit="1" customWidth="1"/>
    <col min="13" max="13" width="7.140625" style="2" bestFit="1" customWidth="1"/>
    <col min="14" max="14" width="7.7109375" style="2" customWidth="1"/>
    <col min="15" max="15" width="7.140625" style="2" bestFit="1" customWidth="1"/>
    <col min="16" max="16" width="9.7109375" style="2" customWidth="1"/>
    <col min="17" max="17" width="17.42578125" style="2" customWidth="1"/>
    <col min="18" max="215" width="9.140625" style="2" customWidth="1"/>
    <col min="216" max="216" width="58.28515625" style="2" customWidth="1"/>
    <col min="217" max="217" width="3.7109375" style="2" bestFit="1" customWidth="1"/>
    <col min="218" max="218" width="5.5703125" style="2" bestFit="1" customWidth="1"/>
    <col min="219" max="219" width="5.5703125" style="2" customWidth="1"/>
    <col min="220" max="16384" width="5.5703125" style="2"/>
  </cols>
  <sheetData>
    <row r="1" spans="2:21" ht="20.100000000000001" customHeight="1">
      <c r="B1" s="80" t="s">
        <v>0</v>
      </c>
      <c r="C1" s="80"/>
      <c r="D1" s="81"/>
      <c r="E1" s="80"/>
      <c r="I1" s="55" t="e">
        <f>Assuntos[[#Totals],[1° trim 2026]]</f>
        <v>#REF!</v>
      </c>
      <c r="J1" s="55"/>
      <c r="K1" s="64"/>
      <c r="L1" s="64"/>
      <c r="M1" s="64"/>
      <c r="N1" s="64"/>
      <c r="O1" s="64"/>
      <c r="Q1" s="64"/>
      <c r="R1" s="64"/>
      <c r="S1" s="59"/>
    </row>
    <row r="2" spans="2:21" ht="20.100000000000001" customHeight="1">
      <c r="B2" s="1" t="s">
        <v>1</v>
      </c>
      <c r="C2" s="1"/>
      <c r="D2" s="29"/>
      <c r="E2" s="1"/>
      <c r="I2" s="55"/>
      <c r="J2" s="55"/>
      <c r="K2" s="64"/>
      <c r="L2" s="64"/>
      <c r="M2" s="64"/>
      <c r="N2" s="64"/>
      <c r="O2" s="64"/>
      <c r="P2" s="64"/>
      <c r="Q2" s="64"/>
      <c r="R2" s="64"/>
      <c r="S2" s="59"/>
    </row>
    <row r="3" spans="2:21" ht="20.100000000000001" customHeight="1">
      <c r="B3" s="1"/>
      <c r="C3" s="1"/>
      <c r="D3" s="29"/>
      <c r="E3" s="1"/>
      <c r="I3" s="55"/>
      <c r="J3" s="55"/>
      <c r="K3" s="64"/>
      <c r="L3" s="64"/>
      <c r="M3" s="64"/>
      <c r="N3" s="64"/>
      <c r="O3" s="64"/>
      <c r="P3" s="64"/>
      <c r="Q3" s="64"/>
      <c r="R3" s="64"/>
      <c r="S3" s="59"/>
    </row>
    <row r="4" spans="2:21" ht="20.100000000000001" customHeight="1">
      <c r="B4" s="1" t="s">
        <v>41</v>
      </c>
      <c r="C4" s="1"/>
      <c r="D4" s="29"/>
      <c r="E4" s="1"/>
      <c r="I4" s="55"/>
      <c r="J4" s="55"/>
      <c r="K4" s="64"/>
      <c r="L4" s="64"/>
      <c r="M4" s="64"/>
      <c r="N4" s="64"/>
      <c r="O4" s="64"/>
      <c r="P4" s="64"/>
      <c r="Q4" s="64"/>
      <c r="R4" s="64"/>
      <c r="S4" s="59"/>
    </row>
    <row r="5" spans="2:21" ht="19.5" customHeight="1">
      <c r="F5" s="2"/>
      <c r="G5" s="56"/>
      <c r="H5" s="2"/>
      <c r="I5" s="79"/>
      <c r="J5" s="55"/>
      <c r="K5" s="64"/>
      <c r="L5" s="64"/>
      <c r="M5" s="64"/>
      <c r="N5" s="64"/>
      <c r="O5" s="64"/>
      <c r="P5" s="64"/>
      <c r="Q5" s="64"/>
      <c r="R5" s="64"/>
      <c r="S5" s="59"/>
    </row>
    <row r="6" spans="2:21" ht="62.25" customHeight="1">
      <c r="B6" s="83" t="s">
        <v>42</v>
      </c>
      <c r="C6" s="31" t="s">
        <v>27</v>
      </c>
      <c r="D6" s="31" t="s">
        <v>28</v>
      </c>
      <c r="E6" s="31" t="s">
        <v>29</v>
      </c>
      <c r="F6" s="31" t="s">
        <v>30</v>
      </c>
      <c r="G6" s="30" t="s">
        <v>9</v>
      </c>
      <c r="H6" s="30" t="s">
        <v>8</v>
      </c>
      <c r="I6" s="117" t="s">
        <v>43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2:21" ht="20.100000000000001" customHeight="1">
      <c r="B7" s="146" t="s">
        <v>44</v>
      </c>
      <c r="C7" s="203">
        <v>948</v>
      </c>
      <c r="D7" s="208">
        <v>841</v>
      </c>
      <c r="E7" s="66">
        <v>1320</v>
      </c>
      <c r="F7" s="66"/>
      <c r="G7" s="29">
        <f t="shared" ref="G7:G16" si="0">SUM(C7:F7)</f>
        <v>3109</v>
      </c>
      <c r="H7" s="82">
        <f t="shared" ref="H7:H17" si="1">AVERAGE(C7:F7)</f>
        <v>1036.3333333333333</v>
      </c>
      <c r="I7" s="23">
        <v>7.89</v>
      </c>
      <c r="K7" s="59"/>
      <c r="L7" s="60"/>
      <c r="M7" s="60"/>
      <c r="N7" s="59"/>
      <c r="O7" s="59"/>
      <c r="P7" s="59"/>
      <c r="Q7" s="59"/>
      <c r="R7" s="59"/>
      <c r="S7" s="59"/>
      <c r="T7" s="59"/>
      <c r="U7" s="59"/>
    </row>
    <row r="8" spans="2:21" ht="20.100000000000001" customHeight="1">
      <c r="B8" s="64" t="s">
        <v>45</v>
      </c>
      <c r="C8" s="203">
        <v>658</v>
      </c>
      <c r="D8" s="209">
        <v>632</v>
      </c>
      <c r="E8" s="66">
        <v>844</v>
      </c>
      <c r="F8" s="66"/>
      <c r="G8" s="29">
        <f t="shared" si="0"/>
        <v>2134</v>
      </c>
      <c r="H8" s="82">
        <f t="shared" si="1"/>
        <v>711.33333333333337</v>
      </c>
      <c r="I8" s="23">
        <v>5.4</v>
      </c>
      <c r="K8" s="59"/>
      <c r="L8" s="60"/>
      <c r="M8" s="60"/>
      <c r="N8" s="59"/>
      <c r="O8" s="59"/>
      <c r="P8" s="59"/>
      <c r="Q8" s="59"/>
      <c r="R8" s="59"/>
      <c r="S8" s="59"/>
      <c r="T8" s="59"/>
      <c r="U8" s="59"/>
    </row>
    <row r="9" spans="2:21" ht="20.100000000000001" customHeight="1">
      <c r="B9" s="70" t="s">
        <v>46</v>
      </c>
      <c r="C9" s="203">
        <v>578</v>
      </c>
      <c r="D9" s="209">
        <v>548</v>
      </c>
      <c r="E9" s="66">
        <v>779</v>
      </c>
      <c r="F9" s="66"/>
      <c r="G9" s="29">
        <f t="shared" si="0"/>
        <v>1905</v>
      </c>
      <c r="H9" s="82">
        <f t="shared" si="1"/>
        <v>635</v>
      </c>
      <c r="I9" s="23">
        <v>4.6500000000000004</v>
      </c>
      <c r="K9" s="59"/>
      <c r="L9" s="60"/>
      <c r="M9" s="60"/>
      <c r="N9" s="59"/>
      <c r="O9" s="59"/>
      <c r="P9" s="59"/>
      <c r="Q9" s="59"/>
      <c r="R9" s="59"/>
      <c r="S9" s="59"/>
      <c r="T9" s="59"/>
      <c r="U9" s="59"/>
    </row>
    <row r="10" spans="2:21" ht="20.100000000000001" customHeight="1">
      <c r="B10" s="70" t="s">
        <v>47</v>
      </c>
      <c r="C10" s="203">
        <v>677</v>
      </c>
      <c r="D10" s="209">
        <v>687</v>
      </c>
      <c r="E10" s="66">
        <v>775</v>
      </c>
      <c r="F10" s="66"/>
      <c r="G10" s="29">
        <f t="shared" si="0"/>
        <v>2139</v>
      </c>
      <c r="H10" s="82">
        <f t="shared" si="1"/>
        <v>713</v>
      </c>
      <c r="I10" s="23">
        <v>4.63</v>
      </c>
      <c r="K10" s="59"/>
      <c r="L10" s="60"/>
      <c r="M10" s="60"/>
      <c r="N10" s="59"/>
      <c r="O10" s="59"/>
      <c r="P10" s="59"/>
      <c r="Q10" s="59"/>
      <c r="R10" s="59"/>
      <c r="S10" s="59"/>
      <c r="T10" s="59"/>
      <c r="U10" s="59"/>
    </row>
    <row r="11" spans="2:21" ht="20.100000000000001" customHeight="1">
      <c r="B11" s="70" t="s">
        <v>48</v>
      </c>
      <c r="C11" s="203">
        <v>701</v>
      </c>
      <c r="D11" s="209">
        <v>553</v>
      </c>
      <c r="E11" s="66">
        <v>742</v>
      </c>
      <c r="F11" s="66"/>
      <c r="G11" s="29">
        <f t="shared" si="0"/>
        <v>1996</v>
      </c>
      <c r="H11" s="82">
        <f t="shared" si="1"/>
        <v>665.33333333333337</v>
      </c>
      <c r="I11" s="23">
        <v>4.43</v>
      </c>
      <c r="K11" s="59"/>
      <c r="L11" s="60"/>
      <c r="M11" s="60"/>
      <c r="N11" s="59"/>
      <c r="O11" s="59"/>
      <c r="P11" s="59"/>
      <c r="Q11" s="59"/>
      <c r="R11" s="59"/>
      <c r="S11" s="59"/>
      <c r="T11" s="59"/>
      <c r="U11" s="59"/>
    </row>
    <row r="12" spans="2:21" ht="20.100000000000001" customHeight="1">
      <c r="B12" s="64" t="s">
        <v>49</v>
      </c>
      <c r="C12" s="203">
        <v>424</v>
      </c>
      <c r="D12" s="209">
        <v>568</v>
      </c>
      <c r="E12" s="66">
        <v>658</v>
      </c>
      <c r="F12" s="66"/>
      <c r="G12" s="29">
        <f t="shared" si="0"/>
        <v>1650</v>
      </c>
      <c r="H12" s="82">
        <f t="shared" si="1"/>
        <v>550</v>
      </c>
      <c r="I12" s="23">
        <v>3.93</v>
      </c>
      <c r="K12" s="59"/>
      <c r="L12" s="60"/>
      <c r="M12" s="60"/>
      <c r="N12" s="59"/>
      <c r="O12" s="59"/>
      <c r="P12" s="59"/>
      <c r="Q12" s="59"/>
      <c r="R12" s="59"/>
      <c r="S12" s="59"/>
      <c r="T12" s="59"/>
      <c r="U12" s="59"/>
    </row>
    <row r="13" spans="2:21" ht="20.100000000000001" customHeight="1">
      <c r="B13" s="64" t="s">
        <v>50</v>
      </c>
      <c r="C13" s="203">
        <v>467</v>
      </c>
      <c r="D13" s="209">
        <v>493</v>
      </c>
      <c r="E13" s="66">
        <v>587</v>
      </c>
      <c r="F13" s="66"/>
      <c r="G13" s="29">
        <f t="shared" si="0"/>
        <v>1547</v>
      </c>
      <c r="H13" s="82">
        <f t="shared" si="1"/>
        <v>515.66666666666663</v>
      </c>
      <c r="I13" s="23">
        <v>3.51</v>
      </c>
      <c r="K13" s="59"/>
      <c r="L13" s="60"/>
      <c r="M13" s="60"/>
      <c r="N13" s="59"/>
      <c r="O13" s="59"/>
      <c r="P13" s="59"/>
      <c r="Q13" s="59"/>
      <c r="R13" s="59"/>
      <c r="S13" s="59"/>
      <c r="T13" s="59"/>
      <c r="U13" s="59"/>
    </row>
    <row r="14" spans="2:21" ht="20.100000000000001" customHeight="1">
      <c r="B14" s="64" t="s">
        <v>51</v>
      </c>
      <c r="C14" s="203">
        <v>461</v>
      </c>
      <c r="D14" s="209">
        <v>522</v>
      </c>
      <c r="E14" s="66">
        <v>559</v>
      </c>
      <c r="F14" s="66"/>
      <c r="G14" s="29">
        <f t="shared" si="0"/>
        <v>1542</v>
      </c>
      <c r="H14" s="82">
        <f t="shared" si="1"/>
        <v>514</v>
      </c>
      <c r="I14" s="23">
        <v>3.34</v>
      </c>
      <c r="K14" s="59"/>
      <c r="L14" s="60"/>
      <c r="M14" s="60"/>
      <c r="N14" s="59"/>
      <c r="O14" s="59"/>
      <c r="P14" s="59"/>
      <c r="Q14" s="59"/>
      <c r="R14" s="59"/>
      <c r="S14" s="59"/>
      <c r="T14" s="59"/>
      <c r="U14" s="59"/>
    </row>
    <row r="15" spans="2:21" ht="20.100000000000001" customHeight="1">
      <c r="B15" s="64" t="s">
        <v>52</v>
      </c>
      <c r="C15" s="203">
        <v>634</v>
      </c>
      <c r="D15" s="209">
        <v>467</v>
      </c>
      <c r="E15" s="66">
        <v>537</v>
      </c>
      <c r="F15" s="66"/>
      <c r="G15" s="29">
        <f t="shared" si="0"/>
        <v>1638</v>
      </c>
      <c r="H15" s="82">
        <f t="shared" si="1"/>
        <v>546</v>
      </c>
      <c r="I15" s="23">
        <v>3.21</v>
      </c>
      <c r="K15" s="59"/>
      <c r="L15" s="60"/>
      <c r="M15" s="60"/>
      <c r="N15" s="59"/>
      <c r="O15" s="59"/>
      <c r="P15" s="59"/>
      <c r="Q15" s="59"/>
      <c r="R15" s="59"/>
      <c r="S15" s="59"/>
      <c r="T15" s="59"/>
      <c r="U15" s="59"/>
    </row>
    <row r="16" spans="2:21" ht="20.100000000000001" customHeight="1">
      <c r="B16" s="64" t="s">
        <v>53</v>
      </c>
      <c r="C16" s="203">
        <v>380</v>
      </c>
      <c r="D16" s="209">
        <v>385</v>
      </c>
      <c r="E16" s="66">
        <v>530</v>
      </c>
      <c r="F16" s="66"/>
      <c r="G16" s="29">
        <f t="shared" si="0"/>
        <v>1295</v>
      </c>
      <c r="H16" s="82">
        <f t="shared" si="1"/>
        <v>431.66666666666669</v>
      </c>
      <c r="I16" s="23">
        <v>3.17</v>
      </c>
      <c r="K16" s="59"/>
      <c r="L16" s="60"/>
      <c r="M16" s="60"/>
      <c r="N16" s="59"/>
      <c r="O16" s="59"/>
      <c r="P16" s="59"/>
      <c r="Q16" s="59"/>
      <c r="R16" s="59"/>
      <c r="S16" s="59"/>
      <c r="T16" s="59"/>
      <c r="U16" s="59"/>
    </row>
    <row r="17" spans="2:41" ht="20.100000000000001" customHeight="1">
      <c r="B17" s="112" t="s">
        <v>54</v>
      </c>
      <c r="C17" s="113">
        <f>SUM(C7:C16)</f>
        <v>5928</v>
      </c>
      <c r="D17" s="113">
        <v>5797</v>
      </c>
      <c r="E17" s="113">
        <v>7331</v>
      </c>
      <c r="F17" s="113"/>
      <c r="G17" s="114">
        <f>SUM(G7:G16)</f>
        <v>18955</v>
      </c>
      <c r="H17" s="114">
        <f t="shared" si="1"/>
        <v>6352</v>
      </c>
      <c r="I17" s="109">
        <v>43.8</v>
      </c>
      <c r="K17" s="59"/>
      <c r="L17" s="60"/>
      <c r="M17" s="60"/>
      <c r="N17" s="59"/>
      <c r="O17" s="59"/>
      <c r="P17" s="59"/>
      <c r="Q17" s="59"/>
      <c r="R17" s="59"/>
      <c r="S17" s="59"/>
      <c r="T17" s="59"/>
      <c r="U17" s="59"/>
    </row>
    <row r="18" spans="2:41" s="55" customFormat="1" ht="20.100000000000001" customHeight="1">
      <c r="B18" s="55" t="s">
        <v>55</v>
      </c>
      <c r="D18" s="78"/>
      <c r="H18" s="96" t="s">
        <v>56</v>
      </c>
      <c r="I18" s="111">
        <f>100-I17</f>
        <v>56.2</v>
      </c>
      <c r="K18" s="59"/>
      <c r="L18" s="59"/>
      <c r="M18" s="59"/>
      <c r="N18" s="59"/>
      <c r="Q18" s="59"/>
      <c r="R18" s="59"/>
      <c r="S18" s="59"/>
      <c r="T18" s="59"/>
      <c r="U18" s="59"/>
    </row>
    <row r="19" spans="2:41" s="71" customFormat="1" ht="20.100000000000001" customHeight="1">
      <c r="B19" s="174"/>
      <c r="C19" s="158"/>
      <c r="D19" s="159"/>
      <c r="E19" s="236"/>
      <c r="F19" s="236"/>
      <c r="G19" s="236"/>
      <c r="H19" s="236"/>
      <c r="I19" s="236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W19" s="76"/>
    </row>
    <row r="20" spans="2:41" s="71" customFormat="1" ht="78.75" customHeight="1">
      <c r="B20" s="205" t="s">
        <v>57</v>
      </c>
      <c r="C20" s="206" t="s">
        <v>58</v>
      </c>
      <c r="D20" s="204"/>
      <c r="E20" s="64"/>
      <c r="F20" s="65"/>
      <c r="G20" s="64"/>
      <c r="H20" s="64"/>
      <c r="I20" s="64"/>
      <c r="J20" s="59"/>
      <c r="K20" s="59"/>
      <c r="L20" s="59"/>
      <c r="M20" s="59"/>
      <c r="N20" s="59"/>
      <c r="O20" s="60"/>
      <c r="P20" s="59"/>
      <c r="W20" s="76"/>
      <c r="AC20" s="75"/>
      <c r="AD20" s="73"/>
      <c r="AE20" s="73"/>
      <c r="AF20" s="73"/>
      <c r="AG20" s="73"/>
      <c r="AH20" s="73"/>
      <c r="AI20" s="73"/>
      <c r="AJ20" s="74"/>
      <c r="AK20" s="73"/>
      <c r="AL20" s="73"/>
      <c r="AM20" s="73"/>
      <c r="AN20" s="73"/>
      <c r="AO20" s="72"/>
    </row>
    <row r="21" spans="2:41" s="71" customFormat="1" ht="20.100000000000001" customHeight="1">
      <c r="B21" s="142" t="s">
        <v>53</v>
      </c>
      <c r="C21" s="175">
        <v>3.1666367927346597</v>
      </c>
      <c r="D21" s="64"/>
      <c r="E21" s="64"/>
      <c r="F21" s="65"/>
      <c r="G21" s="64"/>
      <c r="H21" s="64"/>
      <c r="I21" s="64"/>
      <c r="J21" s="59"/>
      <c r="K21" s="59"/>
      <c r="L21" s="59"/>
      <c r="M21" s="59"/>
      <c r="N21" s="59"/>
      <c r="O21" s="60"/>
      <c r="P21" s="59"/>
      <c r="W21" s="77"/>
      <c r="AC21" s="75"/>
      <c r="AD21" s="73"/>
      <c r="AE21" s="73"/>
      <c r="AF21" s="73"/>
      <c r="AG21" s="73"/>
      <c r="AH21" s="73"/>
      <c r="AI21" s="73"/>
      <c r="AJ21" s="74"/>
      <c r="AK21" s="73"/>
      <c r="AL21" s="73"/>
      <c r="AM21" s="73"/>
      <c r="AN21" s="73"/>
      <c r="AO21" s="72"/>
    </row>
    <row r="22" spans="2:41" s="71" customFormat="1" ht="20.100000000000001" customHeight="1">
      <c r="B22" s="142" t="s">
        <v>52</v>
      </c>
      <c r="C22" s="175">
        <v>3.2084602975443626</v>
      </c>
      <c r="D22" s="64"/>
      <c r="E22" s="237"/>
      <c r="F22" s="237"/>
      <c r="G22" s="237"/>
      <c r="H22" s="237"/>
      <c r="I22" s="237"/>
      <c r="J22" s="59"/>
      <c r="K22" s="59"/>
      <c r="L22" s="59"/>
      <c r="M22" s="59"/>
      <c r="N22" s="59"/>
      <c r="O22" s="59"/>
      <c r="P22" s="59"/>
      <c r="S22" s="84"/>
      <c r="W22" s="76"/>
      <c r="AC22" s="75"/>
      <c r="AD22" s="73"/>
      <c r="AE22" s="73"/>
      <c r="AF22" s="73"/>
      <c r="AG22" s="73"/>
      <c r="AH22" s="73"/>
      <c r="AI22" s="73"/>
      <c r="AJ22" s="74"/>
      <c r="AK22" s="73"/>
      <c r="AL22" s="73"/>
      <c r="AM22" s="73"/>
      <c r="AN22" s="73"/>
      <c r="AO22" s="72"/>
    </row>
    <row r="23" spans="2:41" s="71" customFormat="1" ht="20.100000000000001" customHeight="1">
      <c r="B23" s="142" t="s">
        <v>51</v>
      </c>
      <c r="C23" s="175">
        <v>3.339905598374858</v>
      </c>
      <c r="D23" s="64"/>
      <c r="E23" s="64"/>
      <c r="F23" s="65"/>
      <c r="G23" s="64"/>
      <c r="H23" s="64"/>
      <c r="I23" s="64"/>
      <c r="J23" s="59"/>
      <c r="K23" s="59"/>
      <c r="L23" s="59"/>
      <c r="M23" s="59"/>
      <c r="N23" s="59"/>
      <c r="O23" s="59"/>
      <c r="P23" s="59"/>
      <c r="W23" s="76"/>
      <c r="AC23" s="75"/>
      <c r="AD23" s="73"/>
      <c r="AE23" s="73"/>
      <c r="AF23" s="73"/>
      <c r="AG23" s="73"/>
      <c r="AH23" s="73"/>
      <c r="AI23" s="73"/>
      <c r="AJ23" s="74"/>
      <c r="AK23" s="73"/>
      <c r="AL23" s="73"/>
      <c r="AM23" s="73"/>
      <c r="AN23" s="73"/>
      <c r="AO23" s="72"/>
    </row>
    <row r="24" spans="2:41" s="71" customFormat="1" ht="20.100000000000001" customHeight="1">
      <c r="B24" s="142" t="s">
        <v>50</v>
      </c>
      <c r="C24" s="175">
        <v>3.5071996176136704</v>
      </c>
      <c r="D24" s="64"/>
      <c r="E24" s="64"/>
      <c r="F24" s="65"/>
      <c r="G24" s="64"/>
      <c r="H24" s="64"/>
      <c r="I24" s="64"/>
      <c r="J24" s="59"/>
      <c r="K24" s="59"/>
      <c r="L24" s="59"/>
      <c r="M24" s="59"/>
      <c r="N24" s="59"/>
      <c r="O24" s="59"/>
      <c r="P24" s="59"/>
      <c r="W24" s="76"/>
      <c r="AC24" s="75"/>
      <c r="AD24" s="73"/>
      <c r="AE24" s="73"/>
      <c r="AF24" s="73"/>
      <c r="AG24" s="73"/>
      <c r="AH24" s="73"/>
      <c r="AI24" s="73"/>
      <c r="AJ24" s="74"/>
      <c r="AK24" s="73"/>
      <c r="AL24" s="73"/>
      <c r="AM24" s="73"/>
      <c r="AN24" s="73"/>
      <c r="AO24" s="72"/>
    </row>
    <row r="25" spans="2:41" s="64" customFormat="1" ht="20.100000000000001" customHeight="1">
      <c r="B25" s="142" t="s">
        <v>49</v>
      </c>
      <c r="C25" s="175">
        <v>3.9314094521120868</v>
      </c>
      <c r="F25" s="65"/>
      <c r="H25" s="65"/>
      <c r="J25" s="59"/>
      <c r="K25" s="59"/>
      <c r="L25" s="59"/>
      <c r="M25" s="59"/>
      <c r="N25" s="59"/>
      <c r="O25" s="59"/>
      <c r="P25" s="59"/>
      <c r="AC25" s="70"/>
      <c r="AD25" s="69"/>
      <c r="AE25" s="69"/>
      <c r="AF25" s="69"/>
      <c r="AG25" s="69"/>
      <c r="AH25" s="69"/>
      <c r="AI25" s="69"/>
      <c r="AJ25" s="66"/>
      <c r="AK25" s="69"/>
      <c r="AL25" s="69"/>
      <c r="AM25" s="69"/>
      <c r="AN25" s="69"/>
      <c r="AO25" s="68"/>
    </row>
    <row r="26" spans="2:41" s="64" customFormat="1" ht="20.100000000000001" customHeight="1">
      <c r="B26" s="226" t="s">
        <v>48</v>
      </c>
      <c r="C26" s="175">
        <v>4.4332915098285239</v>
      </c>
      <c r="E26" s="198"/>
      <c r="F26" s="198"/>
      <c r="G26" s="198"/>
      <c r="H26" s="198"/>
      <c r="I26" s="198"/>
      <c r="J26" s="59"/>
      <c r="K26" s="59"/>
      <c r="L26" s="59"/>
      <c r="M26" s="59"/>
      <c r="N26" s="59"/>
      <c r="O26" s="59"/>
      <c r="P26" s="59"/>
      <c r="R26" s="70"/>
      <c r="S26" s="69"/>
      <c r="T26" s="68"/>
      <c r="U26" s="68"/>
      <c r="V26" s="68"/>
      <c r="W26" s="67"/>
      <c r="AC26" s="70"/>
      <c r="AD26" s="69"/>
      <c r="AE26" s="69"/>
      <c r="AF26" s="69"/>
      <c r="AG26" s="69"/>
      <c r="AH26" s="69"/>
      <c r="AI26" s="69"/>
      <c r="AJ26" s="66"/>
      <c r="AK26" s="69"/>
      <c r="AL26" s="69"/>
      <c r="AM26" s="69"/>
      <c r="AN26" s="69"/>
      <c r="AO26" s="68"/>
    </row>
    <row r="27" spans="2:41" s="64" customFormat="1" ht="20.100000000000001" customHeight="1">
      <c r="B27" s="226" t="s">
        <v>47</v>
      </c>
      <c r="C27" s="175">
        <v>4.6304594610742669</v>
      </c>
      <c r="F27" s="65"/>
      <c r="H27" s="65"/>
      <c r="J27" s="59"/>
      <c r="K27" s="59"/>
      <c r="L27" s="59"/>
      <c r="M27" s="59"/>
      <c r="N27" s="59"/>
      <c r="O27" s="59"/>
      <c r="P27" s="59"/>
      <c r="R27" s="70"/>
      <c r="S27" s="69"/>
      <c r="T27" s="68"/>
      <c r="U27" s="68"/>
      <c r="V27" s="68"/>
      <c r="W27" s="67"/>
      <c r="AC27" s="70"/>
      <c r="AD27" s="69"/>
      <c r="AE27" s="69"/>
      <c r="AF27" s="69"/>
      <c r="AG27" s="69"/>
      <c r="AH27" s="69"/>
      <c r="AI27" s="69"/>
      <c r="AJ27" s="66"/>
      <c r="AK27" s="69"/>
      <c r="AL27" s="69"/>
      <c r="AM27" s="69"/>
      <c r="AN27" s="69"/>
      <c r="AO27" s="68"/>
    </row>
    <row r="28" spans="2:41" s="64" customFormat="1" ht="20.100000000000001" customHeight="1">
      <c r="B28" s="226" t="s">
        <v>46</v>
      </c>
      <c r="C28" s="175">
        <v>4.6543586066798115</v>
      </c>
      <c r="F28" s="65"/>
      <c r="H28" s="65"/>
      <c r="J28" s="59"/>
      <c r="K28" s="59"/>
      <c r="L28" s="59"/>
      <c r="M28" s="59"/>
      <c r="N28" s="59"/>
      <c r="O28" s="59"/>
      <c r="P28" s="59"/>
      <c r="R28" s="70"/>
      <c r="S28" s="69"/>
      <c r="T28" s="68"/>
      <c r="U28" s="68"/>
      <c r="V28" s="68"/>
      <c r="W28" s="67"/>
      <c r="AC28" s="70"/>
      <c r="AD28" s="69"/>
      <c r="AE28" s="69"/>
      <c r="AF28" s="69"/>
      <c r="AG28" s="69"/>
      <c r="AH28" s="69"/>
      <c r="AI28" s="69"/>
      <c r="AJ28" s="66"/>
      <c r="AK28" s="69"/>
      <c r="AL28" s="69"/>
      <c r="AM28" s="69"/>
      <c r="AN28" s="69"/>
      <c r="AO28" s="68"/>
    </row>
    <row r="29" spans="2:41" s="64" customFormat="1" ht="20.100000000000001" customHeight="1">
      <c r="B29" s="142" t="s">
        <v>45</v>
      </c>
      <c r="C29" s="175">
        <v>5.0427197227699105</v>
      </c>
      <c r="F29" s="65"/>
      <c r="H29" s="65"/>
      <c r="J29" s="59"/>
      <c r="K29" s="59"/>
      <c r="L29" s="59"/>
      <c r="M29" s="59"/>
      <c r="N29" s="59"/>
      <c r="O29" s="59"/>
      <c r="P29" s="59"/>
      <c r="R29" s="70"/>
      <c r="S29" s="69"/>
      <c r="T29" s="68"/>
      <c r="U29" s="68"/>
      <c r="V29" s="68"/>
      <c r="W29" s="67"/>
      <c r="AO29" s="65"/>
    </row>
    <row r="30" spans="2:41" s="64" customFormat="1" ht="20.100000000000001" customHeight="1">
      <c r="B30" s="142" t="s">
        <v>44</v>
      </c>
      <c r="C30" s="175">
        <v>7.8867180498297182</v>
      </c>
      <c r="F30" s="65"/>
      <c r="H30" s="65"/>
      <c r="J30" s="59"/>
      <c r="K30" s="59"/>
      <c r="L30" s="59"/>
      <c r="M30" s="59"/>
      <c r="N30" s="59"/>
      <c r="O30" s="59"/>
      <c r="P30" s="59"/>
      <c r="R30" s="70"/>
      <c r="S30" s="69"/>
      <c r="T30" s="68"/>
      <c r="U30" s="68"/>
      <c r="V30" s="68"/>
      <c r="W30" s="67"/>
    </row>
    <row r="31" spans="2:41" s="64" customFormat="1" ht="20.100000000000001" customHeight="1">
      <c r="B31" s="146"/>
      <c r="C31" s="146"/>
      <c r="F31" s="65"/>
      <c r="H31" s="65"/>
      <c r="J31" s="59"/>
      <c r="K31" s="59"/>
      <c r="L31" s="59"/>
      <c r="M31" s="59"/>
      <c r="N31" s="59"/>
      <c r="O31" s="59"/>
      <c r="P31" s="59"/>
      <c r="R31" s="70"/>
      <c r="S31" s="69"/>
      <c r="T31" s="68"/>
      <c r="U31" s="68"/>
      <c r="V31" s="68"/>
      <c r="W31" s="67"/>
    </row>
    <row r="32" spans="2:41" s="64" customFormat="1" ht="20.100000000000001" customHeight="1">
      <c r="D32" s="66"/>
      <c r="F32" s="65"/>
      <c r="H32" s="65"/>
      <c r="J32" s="59"/>
      <c r="K32" s="59"/>
      <c r="L32" s="59"/>
      <c r="M32" s="59"/>
      <c r="N32" s="59"/>
      <c r="O32" s="59"/>
      <c r="P32" s="59"/>
      <c r="R32" s="70"/>
      <c r="S32" s="69"/>
      <c r="T32" s="68"/>
      <c r="U32" s="68"/>
      <c r="V32" s="68"/>
      <c r="W32" s="67"/>
    </row>
    <row r="33" spans="2:23" s="64" customFormat="1" ht="20.100000000000001" customHeight="1">
      <c r="B33" s="59"/>
      <c r="C33" s="59"/>
      <c r="D33" s="61"/>
      <c r="E33" s="59"/>
      <c r="F33" s="60"/>
      <c r="G33" s="59"/>
      <c r="H33" s="60"/>
      <c r="I33" s="59"/>
      <c r="J33" s="59"/>
      <c r="K33" s="59"/>
      <c r="L33" s="59"/>
      <c r="M33" s="59"/>
      <c r="N33" s="59"/>
      <c r="O33" s="59"/>
      <c r="P33" s="59"/>
      <c r="R33" s="70"/>
      <c r="S33" s="69"/>
      <c r="T33" s="68"/>
      <c r="U33" s="68"/>
      <c r="V33" s="68"/>
      <c r="W33" s="67"/>
    </row>
    <row r="34" spans="2:23" s="64" customFormat="1" ht="99" customHeight="1">
      <c r="B34" s="160" t="s">
        <v>59</v>
      </c>
      <c r="C34" s="161"/>
      <c r="D34" s="66"/>
      <c r="F34" s="65"/>
      <c r="H34" s="65"/>
      <c r="R34" s="70"/>
      <c r="S34" s="69"/>
      <c r="T34" s="68"/>
      <c r="U34" s="68"/>
      <c r="V34" s="68"/>
      <c r="W34" s="67"/>
    </row>
    <row r="35" spans="2:23" s="64" customFormat="1" ht="20.100000000000001" customHeight="1">
      <c r="B35" s="115" t="s">
        <v>60</v>
      </c>
      <c r="C35" s="116"/>
      <c r="D35" s="66"/>
      <c r="F35" s="65"/>
      <c r="H35" s="65"/>
      <c r="R35" s="70"/>
      <c r="S35" s="69"/>
      <c r="T35" s="68"/>
      <c r="U35" s="68"/>
      <c r="V35" s="68"/>
      <c r="W35" s="67"/>
    </row>
    <row r="36" spans="2:23" ht="20.100000000000001" customHeight="1">
      <c r="B36" s="64"/>
      <c r="C36" s="64"/>
      <c r="D36" s="66"/>
      <c r="E36" s="64"/>
      <c r="F36" s="65"/>
      <c r="G36" s="64"/>
      <c r="H36" s="65"/>
      <c r="I36" s="64"/>
      <c r="J36" s="64"/>
      <c r="K36" s="64"/>
      <c r="L36" s="64"/>
    </row>
    <row r="37" spans="2:23" ht="20.100000000000001" customHeight="1">
      <c r="B37" s="64"/>
      <c r="C37" s="64"/>
      <c r="D37" s="66"/>
      <c r="E37" s="64"/>
      <c r="F37" s="65"/>
      <c r="G37" s="64"/>
      <c r="H37" s="65"/>
      <c r="I37" s="64"/>
      <c r="J37" s="64"/>
      <c r="K37" s="64"/>
      <c r="L37" s="64"/>
    </row>
    <row r="38" spans="2:23" ht="20.100000000000001" customHeight="1">
      <c r="B38" s="64"/>
      <c r="C38" s="64"/>
      <c r="D38" s="66"/>
      <c r="E38" s="64"/>
      <c r="F38" s="65"/>
      <c r="G38" s="64"/>
      <c r="H38" s="65"/>
      <c r="I38" s="64"/>
      <c r="J38" s="64"/>
      <c r="K38" s="64"/>
      <c r="L38" s="64"/>
    </row>
    <row r="39" spans="2:23" ht="20.100000000000001" customHeight="1">
      <c r="B39" s="64"/>
      <c r="C39" s="64"/>
      <c r="D39" s="66"/>
      <c r="E39" s="64"/>
      <c r="F39" s="65"/>
      <c r="G39" s="64"/>
      <c r="H39" s="65"/>
      <c r="I39" s="64"/>
      <c r="J39" s="64"/>
      <c r="K39" s="64"/>
      <c r="L39" s="64"/>
    </row>
    <row r="40" spans="2:23" ht="20.100000000000001" customHeight="1">
      <c r="B40" s="64"/>
      <c r="C40" s="64"/>
      <c r="D40" s="66"/>
      <c r="E40" s="64"/>
      <c r="F40" s="65"/>
      <c r="G40" s="64"/>
      <c r="H40" s="65"/>
      <c r="I40" s="64"/>
      <c r="J40" s="64"/>
      <c r="K40" s="64"/>
      <c r="L40" s="64"/>
    </row>
    <row r="41" spans="2:23" ht="20.100000000000001" customHeight="1">
      <c r="B41" s="59"/>
      <c r="C41" s="59"/>
      <c r="D41" s="61"/>
      <c r="E41" s="59"/>
      <c r="F41" s="60"/>
      <c r="G41" s="59"/>
      <c r="H41" s="60"/>
      <c r="I41" s="59"/>
      <c r="J41" s="59"/>
      <c r="K41" s="59"/>
      <c r="L41" s="59"/>
    </row>
    <row r="42" spans="2:23" ht="20.100000000000001" customHeight="1">
      <c r="B42" s="62"/>
      <c r="C42" s="62"/>
      <c r="D42" s="63"/>
      <c r="E42" s="62"/>
      <c r="F42" s="60"/>
      <c r="G42" s="59"/>
      <c r="H42" s="60"/>
      <c r="I42" s="59"/>
      <c r="J42" s="59"/>
      <c r="K42" s="59"/>
      <c r="L42" s="59"/>
    </row>
    <row r="43" spans="2:23" ht="20.100000000000001" customHeight="1">
      <c r="B43" s="59"/>
      <c r="C43" s="59"/>
      <c r="D43" s="61"/>
      <c r="E43" s="59"/>
      <c r="F43" s="60"/>
      <c r="G43" s="59"/>
      <c r="H43" s="60"/>
      <c r="I43" s="59"/>
      <c r="J43" s="59"/>
      <c r="K43" s="59"/>
      <c r="L43" s="59"/>
    </row>
    <row r="44" spans="2:23" ht="20.100000000000001" customHeight="1">
      <c r="B44" s="57"/>
      <c r="C44" s="57"/>
      <c r="D44" s="58"/>
      <c r="E44" s="57"/>
    </row>
  </sheetData>
  <sortState xmlns:xlrd2="http://schemas.microsoft.com/office/spreadsheetml/2017/richdata2" ref="B21:C30">
    <sortCondition ref="C21:C30"/>
  </sortState>
  <mergeCells count="2">
    <mergeCell ref="E19:I19"/>
    <mergeCell ref="E22:I22"/>
  </mergeCells>
  <hyperlinks>
    <hyperlink ref="B35" r:id="rId1" xr:uid="{00000000-0004-0000-0200-000000000000}"/>
  </hyperlinks>
  <pageMargins left="0.511811024" right="0.511811024" top="0.78740157500000008" bottom="0.78740157500000008" header="0.31496062000000008" footer="0.31496062000000008"/>
  <pageSetup paperSize="9" fitToWidth="0" fitToHeight="0" orientation="portrait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2"/>
  <sheetViews>
    <sheetView showGridLines="0" topLeftCell="A32" zoomScale="90" zoomScaleNormal="90" workbookViewId="0">
      <selection activeCell="F47" sqref="F47"/>
    </sheetView>
  </sheetViews>
  <sheetFormatPr defaultRowHeight="15"/>
  <cols>
    <col min="1" max="1" width="69" customWidth="1"/>
    <col min="2" max="4" width="14.7109375" style="50" customWidth="1"/>
    <col min="5" max="5" width="14.7109375" style="50" hidden="1" customWidth="1"/>
    <col min="6" max="6" width="8.28515625" style="50" customWidth="1"/>
    <col min="7" max="7" width="9.42578125" style="50" customWidth="1"/>
    <col min="8" max="8" width="10.42578125" style="49" customWidth="1"/>
    <col min="9" max="9" width="9.140625" customWidth="1"/>
  </cols>
  <sheetData>
    <row r="1" spans="1:8">
      <c r="A1" s="1" t="s">
        <v>0</v>
      </c>
      <c r="B1" s="29"/>
      <c r="C1" s="29"/>
      <c r="D1" s="29"/>
      <c r="E1" s="29"/>
    </row>
    <row r="2" spans="1:8">
      <c r="A2" s="1" t="s">
        <v>1</v>
      </c>
      <c r="B2" s="29"/>
      <c r="C2" s="29"/>
      <c r="D2" s="29"/>
      <c r="E2" s="29"/>
    </row>
    <row r="4" spans="1:8" ht="40.5" customHeight="1">
      <c r="A4" s="29" t="s">
        <v>57</v>
      </c>
      <c r="B4" s="30" t="s">
        <v>27</v>
      </c>
      <c r="C4" s="30" t="s">
        <v>28</v>
      </c>
      <c r="D4" s="30" t="s">
        <v>29</v>
      </c>
      <c r="E4" s="30" t="s">
        <v>30</v>
      </c>
      <c r="F4" s="30" t="s">
        <v>9</v>
      </c>
      <c r="G4" s="89" t="s">
        <v>8</v>
      </c>
      <c r="H4" s="23" t="s">
        <v>61</v>
      </c>
    </row>
    <row r="5" spans="1:8" s="152" customFormat="1">
      <c r="A5" s="192" t="s">
        <v>62</v>
      </c>
      <c r="B5" s="191">
        <v>0</v>
      </c>
      <c r="C5" s="190">
        <v>0</v>
      </c>
      <c r="D5" s="189">
        <v>0</v>
      </c>
      <c r="E5" s="189"/>
      <c r="F5" s="210">
        <f t="shared" ref="F5:F130" si="0">SUM(B5:E5)</f>
        <v>0</v>
      </c>
      <c r="G5" s="211">
        <f t="shared" ref="G5:G130" si="1">AVERAGE(B5:E5)</f>
        <v>0</v>
      </c>
      <c r="H5" s="212">
        <f t="shared" ref="H5:H68" si="2">(F5/$F$276)*100</f>
        <v>0</v>
      </c>
    </row>
    <row r="6" spans="1:8" s="153" customFormat="1">
      <c r="A6" s="192" t="s">
        <v>63</v>
      </c>
      <c r="B6" s="191">
        <v>1</v>
      </c>
      <c r="C6" s="190">
        <v>0</v>
      </c>
      <c r="D6" s="189">
        <v>0</v>
      </c>
      <c r="E6" s="189"/>
      <c r="F6" s="210">
        <f t="shared" si="0"/>
        <v>1</v>
      </c>
      <c r="G6" s="211">
        <f t="shared" si="1"/>
        <v>0.33333333333333331</v>
      </c>
      <c r="H6" s="212">
        <f t="shared" si="2"/>
        <v>2.0297974262168637E-3</v>
      </c>
    </row>
    <row r="7" spans="1:8" s="153" customFormat="1">
      <c r="A7" s="188" t="s">
        <v>64</v>
      </c>
      <c r="B7" s="191">
        <v>0</v>
      </c>
      <c r="C7" s="190">
        <v>0</v>
      </c>
      <c r="D7" s="189">
        <v>0</v>
      </c>
      <c r="E7" s="189"/>
      <c r="F7" s="210">
        <f t="shared" si="0"/>
        <v>0</v>
      </c>
      <c r="G7" s="211">
        <f t="shared" si="1"/>
        <v>0</v>
      </c>
      <c r="H7" s="212">
        <f t="shared" si="2"/>
        <v>0</v>
      </c>
    </row>
    <row r="8" spans="1:8" s="153" customFormat="1">
      <c r="A8" s="188" t="s">
        <v>65</v>
      </c>
      <c r="B8" s="191">
        <v>5</v>
      </c>
      <c r="C8" s="190">
        <v>8</v>
      </c>
      <c r="D8" s="189">
        <v>12</v>
      </c>
      <c r="E8" s="189"/>
      <c r="F8" s="210">
        <f t="shared" si="0"/>
        <v>25</v>
      </c>
      <c r="G8" s="211">
        <f t="shared" si="1"/>
        <v>8.3333333333333339</v>
      </c>
      <c r="H8" s="212">
        <f t="shared" si="2"/>
        <v>5.0744935655421597E-2</v>
      </c>
    </row>
    <row r="9" spans="1:8" s="153" customFormat="1">
      <c r="A9" s="188" t="s">
        <v>66</v>
      </c>
      <c r="B9" s="191">
        <v>10</v>
      </c>
      <c r="C9" s="190">
        <v>13</v>
      </c>
      <c r="D9" s="189">
        <v>23</v>
      </c>
      <c r="E9" s="189"/>
      <c r="F9" s="210">
        <f t="shared" si="0"/>
        <v>46</v>
      </c>
      <c r="G9" s="211">
        <f t="shared" si="1"/>
        <v>15.333333333333334</v>
      </c>
      <c r="H9" s="212">
        <f t="shared" si="2"/>
        <v>9.3370681605975725E-2</v>
      </c>
    </row>
    <row r="10" spans="1:8" s="153" customFormat="1">
      <c r="A10" s="188" t="s">
        <v>67</v>
      </c>
      <c r="B10" s="191">
        <v>1</v>
      </c>
      <c r="C10" s="190">
        <v>1</v>
      </c>
      <c r="D10" s="189">
        <v>1</v>
      </c>
      <c r="E10" s="189"/>
      <c r="F10" s="210">
        <f t="shared" si="0"/>
        <v>3</v>
      </c>
      <c r="G10" s="211">
        <f t="shared" si="1"/>
        <v>1</v>
      </c>
      <c r="H10" s="212">
        <f t="shared" si="2"/>
        <v>6.0893922786505903E-3</v>
      </c>
    </row>
    <row r="11" spans="1:8" s="153" customFormat="1">
      <c r="A11" s="188" t="s">
        <v>68</v>
      </c>
      <c r="B11" s="191">
        <v>6</v>
      </c>
      <c r="C11" s="190">
        <v>2</v>
      </c>
      <c r="D11" s="189">
        <v>0</v>
      </c>
      <c r="E11" s="189"/>
      <c r="F11" s="210">
        <f t="shared" si="0"/>
        <v>8</v>
      </c>
      <c r="G11" s="211">
        <f t="shared" si="1"/>
        <v>2.6666666666666665</v>
      </c>
      <c r="H11" s="212">
        <f t="shared" si="2"/>
        <v>1.623837940973491E-2</v>
      </c>
    </row>
    <row r="12" spans="1:8" s="153" customFormat="1">
      <c r="A12" s="187" t="s">
        <v>69</v>
      </c>
      <c r="B12" s="191">
        <v>0</v>
      </c>
      <c r="C12" s="190">
        <v>0</v>
      </c>
      <c r="D12" s="189">
        <v>1</v>
      </c>
      <c r="E12" s="189"/>
      <c r="F12" s="210">
        <f t="shared" si="0"/>
        <v>1</v>
      </c>
      <c r="G12" s="211">
        <f t="shared" si="1"/>
        <v>0.33333333333333331</v>
      </c>
      <c r="H12" s="212">
        <f t="shared" si="2"/>
        <v>2.0297974262168637E-3</v>
      </c>
    </row>
    <row r="13" spans="1:8" s="153" customFormat="1">
      <c r="A13" s="188" t="s">
        <v>70</v>
      </c>
      <c r="B13" s="191">
        <v>1</v>
      </c>
      <c r="C13" s="190">
        <v>3</v>
      </c>
      <c r="D13" s="189">
        <v>4</v>
      </c>
      <c r="E13" s="189"/>
      <c r="F13" s="210">
        <f t="shared" si="0"/>
        <v>8</v>
      </c>
      <c r="G13" s="211">
        <f t="shared" si="1"/>
        <v>2.6666666666666665</v>
      </c>
      <c r="H13" s="212">
        <f t="shared" si="2"/>
        <v>1.623837940973491E-2</v>
      </c>
    </row>
    <row r="14" spans="1:8" s="153" customFormat="1">
      <c r="A14" s="188" t="s">
        <v>71</v>
      </c>
      <c r="B14" s="191">
        <v>5</v>
      </c>
      <c r="C14" s="190">
        <v>12</v>
      </c>
      <c r="D14" s="189">
        <v>5</v>
      </c>
      <c r="E14" s="189"/>
      <c r="F14" s="210">
        <f t="shared" si="0"/>
        <v>22</v>
      </c>
      <c r="G14" s="211">
        <f t="shared" si="1"/>
        <v>7.333333333333333</v>
      </c>
      <c r="H14" s="212">
        <f t="shared" si="2"/>
        <v>4.4655543376770995E-2</v>
      </c>
    </row>
    <row r="15" spans="1:8" s="153" customFormat="1">
      <c r="A15" s="188" t="s">
        <v>72</v>
      </c>
      <c r="B15" s="191">
        <v>0</v>
      </c>
      <c r="C15" s="190">
        <v>1</v>
      </c>
      <c r="D15" s="189">
        <v>1</v>
      </c>
      <c r="E15" s="189"/>
      <c r="F15" s="210">
        <f t="shared" si="0"/>
        <v>2</v>
      </c>
      <c r="G15" s="211">
        <f t="shared" si="1"/>
        <v>0.66666666666666663</v>
      </c>
      <c r="H15" s="212">
        <f t="shared" si="2"/>
        <v>4.0595948524337275E-3</v>
      </c>
    </row>
    <row r="16" spans="1:8" s="152" customFormat="1">
      <c r="A16" s="188" t="s">
        <v>73</v>
      </c>
      <c r="B16" s="191">
        <v>34</v>
      </c>
      <c r="C16" s="190">
        <v>36</v>
      </c>
      <c r="D16" s="186">
        <v>27</v>
      </c>
      <c r="E16" s="186"/>
      <c r="F16" s="210">
        <f t="shared" si="0"/>
        <v>97</v>
      </c>
      <c r="G16" s="211">
        <f t="shared" si="1"/>
        <v>32.333333333333336</v>
      </c>
      <c r="H16" s="212">
        <f t="shared" si="2"/>
        <v>0.19689035034303576</v>
      </c>
    </row>
    <row r="17" spans="1:8" s="152" customFormat="1">
      <c r="A17" s="187" t="s">
        <v>74</v>
      </c>
      <c r="B17" s="191">
        <v>73</v>
      </c>
      <c r="C17" s="190">
        <v>67</v>
      </c>
      <c r="D17" s="186">
        <v>69</v>
      </c>
      <c r="E17" s="186"/>
      <c r="F17" s="210">
        <f t="shared" si="0"/>
        <v>209</v>
      </c>
      <c r="G17" s="211">
        <f t="shared" si="1"/>
        <v>69.666666666666671</v>
      </c>
      <c r="H17" s="212">
        <f t="shared" si="2"/>
        <v>0.42422766207932444</v>
      </c>
    </row>
    <row r="18" spans="1:8" s="152" customFormat="1">
      <c r="A18" s="185" t="s">
        <v>75</v>
      </c>
      <c r="B18" s="191">
        <v>4</v>
      </c>
      <c r="C18" s="190">
        <v>1</v>
      </c>
      <c r="D18" s="186">
        <v>0</v>
      </c>
      <c r="E18" s="186"/>
      <c r="F18" s="210">
        <f t="shared" si="0"/>
        <v>5</v>
      </c>
      <c r="G18" s="211">
        <f t="shared" si="1"/>
        <v>1.6666666666666667</v>
      </c>
      <c r="H18" s="212">
        <f t="shared" si="2"/>
        <v>1.0148987131084319E-2</v>
      </c>
    </row>
    <row r="19" spans="1:8" s="152" customFormat="1">
      <c r="A19" s="185" t="s">
        <v>76</v>
      </c>
      <c r="B19" s="191">
        <v>8</v>
      </c>
      <c r="C19" s="190">
        <v>14</v>
      </c>
      <c r="D19" s="186">
        <v>15</v>
      </c>
      <c r="E19" s="186"/>
      <c r="F19" s="210">
        <f t="shared" si="0"/>
        <v>37</v>
      </c>
      <c r="G19" s="211">
        <f t="shared" si="1"/>
        <v>12.333333333333334</v>
      </c>
      <c r="H19" s="212">
        <f t="shared" si="2"/>
        <v>7.5102504770023948E-2</v>
      </c>
    </row>
    <row r="20" spans="1:8" s="152" customFormat="1">
      <c r="A20" s="185" t="s">
        <v>77</v>
      </c>
      <c r="B20" s="191">
        <v>14</v>
      </c>
      <c r="C20" s="190">
        <v>26</v>
      </c>
      <c r="D20" s="186">
        <v>30</v>
      </c>
      <c r="E20" s="186"/>
      <c r="F20" s="210">
        <f t="shared" si="0"/>
        <v>70</v>
      </c>
      <c r="G20" s="211">
        <f t="shared" si="1"/>
        <v>23.333333333333332</v>
      </c>
      <c r="H20" s="212">
        <f t="shared" si="2"/>
        <v>0.14208581983518045</v>
      </c>
    </row>
    <row r="21" spans="1:8" s="152" customFormat="1">
      <c r="A21" s="185" t="s">
        <v>78</v>
      </c>
      <c r="B21" s="191">
        <v>8</v>
      </c>
      <c r="C21" s="190">
        <v>22</v>
      </c>
      <c r="D21" s="186">
        <v>33</v>
      </c>
      <c r="E21" s="186"/>
      <c r="F21" s="210">
        <f t="shared" si="0"/>
        <v>63</v>
      </c>
      <c r="G21" s="211">
        <f t="shared" si="1"/>
        <v>21</v>
      </c>
      <c r="H21" s="212">
        <f t="shared" si="2"/>
        <v>0.12787723785166241</v>
      </c>
    </row>
    <row r="22" spans="1:8" s="152" customFormat="1">
      <c r="A22" s="185" t="s">
        <v>79</v>
      </c>
      <c r="B22" s="191">
        <v>0</v>
      </c>
      <c r="C22" s="190">
        <v>2</v>
      </c>
      <c r="D22" s="186">
        <v>0</v>
      </c>
      <c r="E22" s="186"/>
      <c r="F22" s="210">
        <f t="shared" si="0"/>
        <v>2</v>
      </c>
      <c r="G22" s="211">
        <f t="shared" si="1"/>
        <v>0.66666666666666663</v>
      </c>
      <c r="H22" s="212">
        <f t="shared" si="2"/>
        <v>4.0595948524337275E-3</v>
      </c>
    </row>
    <row r="23" spans="1:8" s="152" customFormat="1">
      <c r="A23" s="185" t="s">
        <v>80</v>
      </c>
      <c r="B23" s="191">
        <v>0</v>
      </c>
      <c r="C23" s="190">
        <v>0</v>
      </c>
      <c r="D23" s="186">
        <v>2</v>
      </c>
      <c r="E23" s="186"/>
      <c r="F23" s="210">
        <f t="shared" si="0"/>
        <v>2</v>
      </c>
      <c r="G23" s="211">
        <f t="shared" si="1"/>
        <v>0.66666666666666663</v>
      </c>
      <c r="H23" s="212">
        <f t="shared" si="2"/>
        <v>4.0595948524337275E-3</v>
      </c>
    </row>
    <row r="24" spans="1:8" s="152" customFormat="1">
      <c r="A24" s="185" t="s">
        <v>81</v>
      </c>
      <c r="B24" s="191">
        <v>0</v>
      </c>
      <c r="C24" s="190">
        <v>0</v>
      </c>
      <c r="D24" s="186">
        <v>0</v>
      </c>
      <c r="E24" s="186"/>
      <c r="F24" s="210">
        <f t="shared" si="0"/>
        <v>0</v>
      </c>
      <c r="G24" s="211">
        <f t="shared" si="1"/>
        <v>0</v>
      </c>
      <c r="H24" s="212">
        <f t="shared" si="2"/>
        <v>0</v>
      </c>
    </row>
    <row r="25" spans="1:8" s="152" customFormat="1">
      <c r="A25" s="185" t="s">
        <v>82</v>
      </c>
      <c r="B25" s="191">
        <v>44</v>
      </c>
      <c r="C25" s="190">
        <v>48</v>
      </c>
      <c r="D25" s="186">
        <v>63</v>
      </c>
      <c r="E25" s="186"/>
      <c r="F25" s="210">
        <f t="shared" si="0"/>
        <v>155</v>
      </c>
      <c r="G25" s="211">
        <f t="shared" si="1"/>
        <v>51.666666666666664</v>
      </c>
      <c r="H25" s="212">
        <f t="shared" si="2"/>
        <v>0.31461860106361389</v>
      </c>
    </row>
    <row r="26" spans="1:8" s="152" customFormat="1">
      <c r="A26" s="185" t="s">
        <v>83</v>
      </c>
      <c r="B26" s="191">
        <v>0</v>
      </c>
      <c r="C26" s="190">
        <v>1</v>
      </c>
      <c r="D26" s="186">
        <v>6</v>
      </c>
      <c r="E26" s="186"/>
      <c r="F26" s="210">
        <f t="shared" si="0"/>
        <v>7</v>
      </c>
      <c r="G26" s="211">
        <f t="shared" si="1"/>
        <v>2.3333333333333335</v>
      </c>
      <c r="H26" s="212">
        <f t="shared" si="2"/>
        <v>1.4208581983518044E-2</v>
      </c>
    </row>
    <row r="27" spans="1:8" s="152" customFormat="1">
      <c r="A27" s="185" t="s">
        <v>84</v>
      </c>
      <c r="B27" s="191">
        <v>0</v>
      </c>
      <c r="C27" s="190">
        <v>0</v>
      </c>
      <c r="D27" s="186">
        <v>0</v>
      </c>
      <c r="E27" s="186"/>
      <c r="F27" s="210">
        <f t="shared" si="0"/>
        <v>0</v>
      </c>
      <c r="G27" s="211">
        <f t="shared" si="1"/>
        <v>0</v>
      </c>
      <c r="H27" s="212">
        <f t="shared" si="2"/>
        <v>0</v>
      </c>
    </row>
    <row r="28" spans="1:8" s="152" customFormat="1">
      <c r="A28" s="197" t="s">
        <v>48</v>
      </c>
      <c r="B28" s="191">
        <v>701</v>
      </c>
      <c r="C28" s="190">
        <v>553</v>
      </c>
      <c r="D28" s="186">
        <v>742</v>
      </c>
      <c r="E28" s="186"/>
      <c r="F28" s="210">
        <f t="shared" si="0"/>
        <v>1996</v>
      </c>
      <c r="G28" s="211">
        <f t="shared" si="1"/>
        <v>665.33333333333337</v>
      </c>
      <c r="H28" s="212">
        <f t="shared" si="2"/>
        <v>4.0514756627288593</v>
      </c>
    </row>
    <row r="29" spans="1:8" s="152" customFormat="1">
      <c r="A29" s="185" t="s">
        <v>85</v>
      </c>
      <c r="B29" s="191">
        <v>0</v>
      </c>
      <c r="C29" s="190">
        <v>0</v>
      </c>
      <c r="D29" s="186">
        <v>1</v>
      </c>
      <c r="E29" s="186"/>
      <c r="F29" s="210">
        <f t="shared" si="0"/>
        <v>1</v>
      </c>
      <c r="G29" s="211">
        <f t="shared" si="1"/>
        <v>0.33333333333333331</v>
      </c>
      <c r="H29" s="212">
        <f t="shared" si="2"/>
        <v>2.0297974262168637E-3</v>
      </c>
    </row>
    <row r="30" spans="1:8" s="152" customFormat="1">
      <c r="A30" s="185" t="s">
        <v>86</v>
      </c>
      <c r="B30" s="190">
        <v>1</v>
      </c>
      <c r="C30" s="190">
        <v>0</v>
      </c>
      <c r="D30" s="186">
        <v>7</v>
      </c>
      <c r="E30" s="186"/>
      <c r="F30" s="210">
        <f t="shared" si="0"/>
        <v>8</v>
      </c>
      <c r="G30" s="211">
        <f t="shared" si="1"/>
        <v>2.6666666666666665</v>
      </c>
      <c r="H30" s="212">
        <f t="shared" si="2"/>
        <v>1.623837940973491E-2</v>
      </c>
    </row>
    <row r="31" spans="1:8" s="152" customFormat="1">
      <c r="A31" s="185" t="s">
        <v>87</v>
      </c>
      <c r="B31" s="191">
        <v>61</v>
      </c>
      <c r="C31" s="190">
        <v>44</v>
      </c>
      <c r="D31" s="186">
        <v>7</v>
      </c>
      <c r="E31" s="186"/>
      <c r="F31" s="210">
        <f t="shared" si="0"/>
        <v>112</v>
      </c>
      <c r="G31" s="211">
        <f t="shared" si="1"/>
        <v>37.333333333333336</v>
      </c>
      <c r="H31" s="212">
        <f t="shared" si="2"/>
        <v>0.22733731173628871</v>
      </c>
    </row>
    <row r="32" spans="1:8" s="152" customFormat="1">
      <c r="A32" s="185" t="s">
        <v>88</v>
      </c>
      <c r="B32" s="191">
        <v>0</v>
      </c>
      <c r="C32" s="190">
        <v>0</v>
      </c>
      <c r="D32" s="186">
        <v>0</v>
      </c>
      <c r="E32" s="186"/>
      <c r="F32" s="210">
        <f t="shared" si="0"/>
        <v>0</v>
      </c>
      <c r="G32" s="211">
        <f t="shared" si="1"/>
        <v>0</v>
      </c>
      <c r="H32" s="212">
        <f t="shared" si="2"/>
        <v>0</v>
      </c>
    </row>
    <row r="33" spans="1:8" s="152" customFormat="1">
      <c r="A33" s="185" t="s">
        <v>89</v>
      </c>
      <c r="B33" s="191">
        <v>53</v>
      </c>
      <c r="C33" s="190">
        <v>61</v>
      </c>
      <c r="D33" s="186">
        <v>125</v>
      </c>
      <c r="E33" s="186"/>
      <c r="F33" s="210">
        <f t="shared" si="0"/>
        <v>239</v>
      </c>
      <c r="G33" s="211">
        <f t="shared" si="1"/>
        <v>79.666666666666671</v>
      </c>
      <c r="H33" s="212">
        <f t="shared" si="2"/>
        <v>0.4851215848658304</v>
      </c>
    </row>
    <row r="34" spans="1:8" s="152" customFormat="1">
      <c r="A34" s="187" t="s">
        <v>90</v>
      </c>
      <c r="B34" s="191">
        <v>0</v>
      </c>
      <c r="C34" s="190">
        <v>3</v>
      </c>
      <c r="D34" s="186">
        <v>6</v>
      </c>
      <c r="E34" s="186"/>
      <c r="F34" s="210">
        <f t="shared" si="0"/>
        <v>9</v>
      </c>
      <c r="G34" s="211">
        <f t="shared" si="1"/>
        <v>3</v>
      </c>
      <c r="H34" s="212">
        <f t="shared" si="2"/>
        <v>1.826817683595177E-2</v>
      </c>
    </row>
    <row r="35" spans="1:8" s="152" customFormat="1">
      <c r="A35" s="187" t="s">
        <v>91</v>
      </c>
      <c r="B35" s="191">
        <v>16</v>
      </c>
      <c r="C35" s="190">
        <v>6</v>
      </c>
      <c r="D35" s="186">
        <v>21</v>
      </c>
      <c r="E35" s="186"/>
      <c r="F35" s="210">
        <f t="shared" si="0"/>
        <v>43</v>
      </c>
      <c r="G35" s="211">
        <f t="shared" si="1"/>
        <v>14.333333333333334</v>
      </c>
      <c r="H35" s="212">
        <f t="shared" si="2"/>
        <v>8.7281289327325137E-2</v>
      </c>
    </row>
    <row r="36" spans="1:8" s="152" customFormat="1">
      <c r="A36" s="202" t="s">
        <v>92</v>
      </c>
      <c r="B36" s="191">
        <v>0</v>
      </c>
      <c r="C36" s="190">
        <v>1</v>
      </c>
      <c r="D36" s="186">
        <v>2</v>
      </c>
      <c r="E36" s="186"/>
      <c r="F36" s="210">
        <f t="shared" si="0"/>
        <v>3</v>
      </c>
      <c r="G36" s="211">
        <f t="shared" si="1"/>
        <v>1</v>
      </c>
      <c r="H36" s="212">
        <f t="shared" si="2"/>
        <v>6.0893922786505903E-3</v>
      </c>
    </row>
    <row r="37" spans="1:8" s="152" customFormat="1">
      <c r="A37" s="187" t="s">
        <v>93</v>
      </c>
      <c r="B37" s="191">
        <v>1</v>
      </c>
      <c r="C37" s="190">
        <v>0</v>
      </c>
      <c r="D37" s="186">
        <v>3</v>
      </c>
      <c r="E37" s="186"/>
      <c r="F37" s="210">
        <f t="shared" si="0"/>
        <v>4</v>
      </c>
      <c r="G37" s="211">
        <f t="shared" si="1"/>
        <v>1.3333333333333333</v>
      </c>
      <c r="H37" s="212">
        <f t="shared" si="2"/>
        <v>8.1191897048674549E-3</v>
      </c>
    </row>
    <row r="38" spans="1:8" s="152" customFormat="1">
      <c r="A38" s="187" t="s">
        <v>94</v>
      </c>
      <c r="B38" s="191">
        <v>12</v>
      </c>
      <c r="C38" s="190">
        <v>5</v>
      </c>
      <c r="D38" s="186">
        <v>14</v>
      </c>
      <c r="E38" s="186"/>
      <c r="F38" s="210">
        <f t="shared" si="0"/>
        <v>31</v>
      </c>
      <c r="G38" s="211">
        <f t="shared" si="1"/>
        <v>10.333333333333334</v>
      </c>
      <c r="H38" s="212">
        <f t="shared" si="2"/>
        <v>6.2923720212722772E-2</v>
      </c>
    </row>
    <row r="39" spans="1:8" s="152" customFormat="1">
      <c r="A39" s="185" t="s">
        <v>95</v>
      </c>
      <c r="B39" s="191">
        <v>11</v>
      </c>
      <c r="C39" s="190">
        <v>4</v>
      </c>
      <c r="D39" s="186">
        <v>6</v>
      </c>
      <c r="E39" s="186"/>
      <c r="F39" s="210">
        <f t="shared" si="0"/>
        <v>21</v>
      </c>
      <c r="G39" s="211">
        <f t="shared" si="1"/>
        <v>7</v>
      </c>
      <c r="H39" s="212">
        <f t="shared" si="2"/>
        <v>4.2625745950554135E-2</v>
      </c>
    </row>
    <row r="40" spans="1:8" s="152" customFormat="1">
      <c r="A40" s="185" t="s">
        <v>96</v>
      </c>
      <c r="B40" s="191">
        <v>3</v>
      </c>
      <c r="C40" s="190">
        <v>1</v>
      </c>
      <c r="D40" s="186">
        <v>2</v>
      </c>
      <c r="E40" s="186"/>
      <c r="F40" s="210">
        <f t="shared" si="0"/>
        <v>6</v>
      </c>
      <c r="G40" s="211">
        <f t="shared" si="1"/>
        <v>2</v>
      </c>
      <c r="H40" s="212">
        <f t="shared" si="2"/>
        <v>1.2178784557301181E-2</v>
      </c>
    </row>
    <row r="41" spans="1:8" s="152" customFormat="1">
      <c r="A41" s="197" t="s">
        <v>97</v>
      </c>
      <c r="B41" s="191">
        <v>0</v>
      </c>
      <c r="C41" s="190">
        <v>0</v>
      </c>
      <c r="D41" s="186">
        <v>3</v>
      </c>
      <c r="E41" s="186"/>
      <c r="F41" s="210">
        <f t="shared" si="0"/>
        <v>3</v>
      </c>
      <c r="G41" s="211">
        <f t="shared" si="1"/>
        <v>1</v>
      </c>
      <c r="H41" s="212">
        <f t="shared" si="2"/>
        <v>6.0893922786505903E-3</v>
      </c>
    </row>
    <row r="42" spans="1:8" s="152" customFormat="1">
      <c r="A42" s="185" t="s">
        <v>98</v>
      </c>
      <c r="B42" s="191">
        <v>1</v>
      </c>
      <c r="C42" s="190">
        <v>2</v>
      </c>
      <c r="D42" s="186">
        <v>3</v>
      </c>
      <c r="E42" s="186"/>
      <c r="F42" s="210">
        <f t="shared" si="0"/>
        <v>6</v>
      </c>
      <c r="G42" s="211">
        <f t="shared" si="1"/>
        <v>2</v>
      </c>
      <c r="H42" s="212">
        <f t="shared" si="2"/>
        <v>1.2178784557301181E-2</v>
      </c>
    </row>
    <row r="43" spans="1:8" s="152" customFormat="1">
      <c r="A43" s="185" t="s">
        <v>99</v>
      </c>
      <c r="B43" s="191">
        <v>1</v>
      </c>
      <c r="C43" s="190">
        <v>0</v>
      </c>
      <c r="D43" s="186">
        <v>0</v>
      </c>
      <c r="E43" s="186"/>
      <c r="F43" s="210">
        <f t="shared" si="0"/>
        <v>1</v>
      </c>
      <c r="G43" s="211">
        <f t="shared" si="1"/>
        <v>0.33333333333333331</v>
      </c>
      <c r="H43" s="212">
        <f t="shared" si="2"/>
        <v>2.0297974262168637E-3</v>
      </c>
    </row>
    <row r="44" spans="1:8" s="152" customFormat="1">
      <c r="A44" s="187" t="s">
        <v>100</v>
      </c>
      <c r="B44" s="191">
        <v>6</v>
      </c>
      <c r="C44" s="190">
        <v>6</v>
      </c>
      <c r="D44" s="186">
        <v>6</v>
      </c>
      <c r="E44" s="186"/>
      <c r="F44" s="210">
        <f t="shared" si="0"/>
        <v>18</v>
      </c>
      <c r="G44" s="211">
        <f t="shared" si="1"/>
        <v>6</v>
      </c>
      <c r="H44" s="212">
        <f t="shared" si="2"/>
        <v>3.653635367190354E-2</v>
      </c>
    </row>
    <row r="45" spans="1:8" s="152" customFormat="1">
      <c r="A45" s="185" t="s">
        <v>101</v>
      </c>
      <c r="B45" s="191">
        <v>169</v>
      </c>
      <c r="C45" s="190">
        <v>188</v>
      </c>
      <c r="D45" s="186">
        <v>295</v>
      </c>
      <c r="E45" s="186"/>
      <c r="F45" s="210">
        <f t="shared" si="0"/>
        <v>652</v>
      </c>
      <c r="G45" s="211">
        <f t="shared" si="1"/>
        <v>217.33333333333334</v>
      </c>
      <c r="H45" s="212">
        <f t="shared" si="2"/>
        <v>1.3234279218933951</v>
      </c>
    </row>
    <row r="46" spans="1:8" s="152" customFormat="1">
      <c r="A46" s="185" t="s">
        <v>102</v>
      </c>
      <c r="B46" s="191">
        <v>29</v>
      </c>
      <c r="C46" s="190">
        <v>19</v>
      </c>
      <c r="D46" s="186">
        <v>35</v>
      </c>
      <c r="E46" s="186"/>
      <c r="F46" s="210">
        <f t="shared" si="0"/>
        <v>83</v>
      </c>
      <c r="G46" s="211">
        <f t="shared" si="1"/>
        <v>27.666666666666668</v>
      </c>
      <c r="H46" s="212">
        <f t="shared" si="2"/>
        <v>0.16847318637599967</v>
      </c>
    </row>
    <row r="47" spans="1:8" s="152" customFormat="1">
      <c r="A47" s="185" t="s">
        <v>45</v>
      </c>
      <c r="B47" s="191">
        <v>658</v>
      </c>
      <c r="C47" s="190">
        <v>632</v>
      </c>
      <c r="D47" s="186">
        <v>844</v>
      </c>
      <c r="E47" s="186"/>
      <c r="F47" s="210">
        <f t="shared" si="0"/>
        <v>2134</v>
      </c>
      <c r="G47" s="211">
        <f t="shared" si="1"/>
        <v>711.33333333333337</v>
      </c>
      <c r="H47" s="212">
        <f t="shared" si="2"/>
        <v>4.3315877075467872</v>
      </c>
    </row>
    <row r="48" spans="1:8" s="152" customFormat="1">
      <c r="A48" s="185" t="s">
        <v>103</v>
      </c>
      <c r="B48" s="191">
        <v>83</v>
      </c>
      <c r="C48" s="190">
        <v>58</v>
      </c>
      <c r="D48" s="186">
        <v>79</v>
      </c>
      <c r="E48" s="186"/>
      <c r="F48" s="210">
        <f t="shared" si="0"/>
        <v>220</v>
      </c>
      <c r="G48" s="211">
        <f t="shared" si="1"/>
        <v>73.333333333333329</v>
      </c>
      <c r="H48" s="212">
        <f t="shared" si="2"/>
        <v>0.44655543376771001</v>
      </c>
    </row>
    <row r="49" spans="1:8" s="152" customFormat="1">
      <c r="A49" s="185" t="s">
        <v>104</v>
      </c>
      <c r="B49" s="191">
        <v>1</v>
      </c>
      <c r="C49" s="190">
        <v>1</v>
      </c>
      <c r="D49" s="186">
        <v>1</v>
      </c>
      <c r="E49" s="186"/>
      <c r="F49" s="210">
        <f t="shared" si="0"/>
        <v>3</v>
      </c>
      <c r="G49" s="211">
        <f t="shared" si="1"/>
        <v>1</v>
      </c>
      <c r="H49" s="212">
        <f t="shared" si="2"/>
        <v>6.0893922786505903E-3</v>
      </c>
    </row>
    <row r="50" spans="1:8" s="152" customFormat="1">
      <c r="A50" s="185" t="s">
        <v>105</v>
      </c>
      <c r="B50" s="191">
        <v>0</v>
      </c>
      <c r="C50" s="190">
        <v>0</v>
      </c>
      <c r="D50" s="186">
        <v>0</v>
      </c>
      <c r="E50" s="186"/>
      <c r="F50" s="210">
        <f t="shared" si="0"/>
        <v>0</v>
      </c>
      <c r="G50" s="211">
        <f t="shared" si="1"/>
        <v>0</v>
      </c>
      <c r="H50" s="212">
        <f t="shared" si="2"/>
        <v>0</v>
      </c>
    </row>
    <row r="51" spans="1:8" s="152" customFormat="1">
      <c r="A51" s="185" t="s">
        <v>106</v>
      </c>
      <c r="B51" s="191">
        <v>398</v>
      </c>
      <c r="C51" s="190">
        <v>486</v>
      </c>
      <c r="D51" s="186">
        <v>328</v>
      </c>
      <c r="E51" s="186"/>
      <c r="F51" s="210">
        <f t="shared" si="0"/>
        <v>1212</v>
      </c>
      <c r="G51" s="211">
        <f t="shared" si="1"/>
        <v>404</v>
      </c>
      <c r="H51" s="212">
        <f t="shared" si="2"/>
        <v>2.4601144805748385</v>
      </c>
    </row>
    <row r="52" spans="1:8" s="152" customFormat="1">
      <c r="A52" s="185" t="s">
        <v>107</v>
      </c>
      <c r="B52" s="191">
        <v>8</v>
      </c>
      <c r="C52" s="190">
        <v>7</v>
      </c>
      <c r="D52" s="186">
        <v>12</v>
      </c>
      <c r="E52" s="186"/>
      <c r="F52" s="210">
        <f t="shared" si="0"/>
        <v>27</v>
      </c>
      <c r="G52" s="211">
        <f t="shared" si="1"/>
        <v>9</v>
      </c>
      <c r="H52" s="212">
        <f t="shared" si="2"/>
        <v>5.4804530507855317E-2</v>
      </c>
    </row>
    <row r="53" spans="1:8" s="152" customFormat="1">
      <c r="A53" s="185" t="s">
        <v>108</v>
      </c>
      <c r="B53" s="191">
        <v>459</v>
      </c>
      <c r="C53" s="190">
        <v>458</v>
      </c>
      <c r="D53" s="186">
        <v>443</v>
      </c>
      <c r="E53" s="186"/>
      <c r="F53" s="210">
        <f t="shared" si="0"/>
        <v>1360</v>
      </c>
      <c r="G53" s="211">
        <f t="shared" si="1"/>
        <v>453.33333333333331</v>
      </c>
      <c r="H53" s="212">
        <f t="shared" si="2"/>
        <v>2.7605244996549345</v>
      </c>
    </row>
    <row r="54" spans="1:8" s="152" customFormat="1">
      <c r="A54" s="185" t="s">
        <v>109</v>
      </c>
      <c r="B54" s="191">
        <v>501</v>
      </c>
      <c r="C54" s="190">
        <v>425</v>
      </c>
      <c r="D54" s="186">
        <v>215</v>
      </c>
      <c r="E54" s="186"/>
      <c r="F54" s="210">
        <f t="shared" si="0"/>
        <v>1141</v>
      </c>
      <c r="G54" s="211">
        <f t="shared" si="1"/>
        <v>380.33333333333331</v>
      </c>
      <c r="H54" s="212">
        <f t="shared" si="2"/>
        <v>2.3159988633134412</v>
      </c>
    </row>
    <row r="55" spans="1:8" s="152" customFormat="1">
      <c r="A55" s="185" t="s">
        <v>110</v>
      </c>
      <c r="B55" s="191">
        <v>1</v>
      </c>
      <c r="C55" s="190">
        <v>4</v>
      </c>
      <c r="D55" s="186">
        <v>6</v>
      </c>
      <c r="E55" s="186"/>
      <c r="F55" s="210">
        <f t="shared" si="0"/>
        <v>11</v>
      </c>
      <c r="G55" s="211">
        <f t="shared" si="1"/>
        <v>3.6666666666666665</v>
      </c>
      <c r="H55" s="212">
        <f t="shared" si="2"/>
        <v>2.2327771688385498E-2</v>
      </c>
    </row>
    <row r="56" spans="1:8" s="152" customFormat="1">
      <c r="A56" s="185" t="s">
        <v>111</v>
      </c>
      <c r="B56" s="191">
        <v>70</v>
      </c>
      <c r="C56" s="190">
        <v>42</v>
      </c>
      <c r="D56" s="186">
        <v>39</v>
      </c>
      <c r="E56" s="186"/>
      <c r="F56" s="210">
        <f t="shared" si="0"/>
        <v>151</v>
      </c>
      <c r="G56" s="211">
        <f t="shared" si="1"/>
        <v>50.333333333333336</v>
      </c>
      <c r="H56" s="212">
        <f t="shared" si="2"/>
        <v>0.30649941135874637</v>
      </c>
    </row>
    <row r="57" spans="1:8" s="152" customFormat="1">
      <c r="A57" s="185" t="s">
        <v>112</v>
      </c>
      <c r="B57" s="186">
        <v>0</v>
      </c>
      <c r="C57" s="190">
        <v>5</v>
      </c>
      <c r="D57" s="186">
        <v>2</v>
      </c>
      <c r="E57" s="186"/>
      <c r="F57" s="210">
        <f t="shared" ref="F57:F118" si="3">SUM(B57:E57)</f>
        <v>7</v>
      </c>
      <c r="G57" s="211">
        <f t="shared" ref="G57:G118" si="4">AVERAGE(B57:E57)</f>
        <v>2.3333333333333335</v>
      </c>
      <c r="H57" s="212">
        <f t="shared" si="2"/>
        <v>1.4208581983518044E-2</v>
      </c>
    </row>
    <row r="58" spans="1:8" s="152" customFormat="1">
      <c r="A58" s="185" t="s">
        <v>113</v>
      </c>
      <c r="B58" s="186">
        <v>4</v>
      </c>
      <c r="C58" s="190">
        <v>4</v>
      </c>
      <c r="D58" s="186">
        <v>1</v>
      </c>
      <c r="E58" s="186"/>
      <c r="F58" s="210">
        <f t="shared" si="3"/>
        <v>9</v>
      </c>
      <c r="G58" s="211">
        <f t="shared" si="4"/>
        <v>3</v>
      </c>
      <c r="H58" s="212">
        <f t="shared" si="2"/>
        <v>1.826817683595177E-2</v>
      </c>
    </row>
    <row r="59" spans="1:8" s="152" customFormat="1">
      <c r="A59" s="185" t="s">
        <v>114</v>
      </c>
      <c r="B59" s="186">
        <v>22</v>
      </c>
      <c r="C59" s="190">
        <v>16</v>
      </c>
      <c r="D59" s="186">
        <v>38</v>
      </c>
      <c r="E59" s="186"/>
      <c r="F59" s="210">
        <f t="shared" si="3"/>
        <v>76</v>
      </c>
      <c r="G59" s="211">
        <f t="shared" si="4"/>
        <v>25.333333333333332</v>
      </c>
      <c r="H59" s="212">
        <f t="shared" si="2"/>
        <v>0.15426460439248163</v>
      </c>
    </row>
    <row r="60" spans="1:8" s="152" customFormat="1">
      <c r="A60" s="187" t="s">
        <v>115</v>
      </c>
      <c r="B60" s="186">
        <v>67</v>
      </c>
      <c r="C60" s="190">
        <v>60</v>
      </c>
      <c r="D60" s="186">
        <v>109</v>
      </c>
      <c r="E60" s="186"/>
      <c r="F60" s="210">
        <f t="shared" si="3"/>
        <v>236</v>
      </c>
      <c r="G60" s="211">
        <f t="shared" si="4"/>
        <v>78.666666666666671</v>
      </c>
      <c r="H60" s="212">
        <f t="shared" si="2"/>
        <v>0.47903219258717977</v>
      </c>
    </row>
    <row r="61" spans="1:8" s="152" customFormat="1">
      <c r="A61" s="185" t="s">
        <v>116</v>
      </c>
      <c r="B61" s="186">
        <v>24</v>
      </c>
      <c r="C61" s="190">
        <v>17</v>
      </c>
      <c r="D61" s="186">
        <v>28</v>
      </c>
      <c r="E61" s="186"/>
      <c r="F61" s="210">
        <f t="shared" si="3"/>
        <v>69</v>
      </c>
      <c r="G61" s="211">
        <f t="shared" si="4"/>
        <v>23</v>
      </c>
      <c r="H61" s="212">
        <f t="shared" si="2"/>
        <v>0.14005602240896359</v>
      </c>
    </row>
    <row r="62" spans="1:8" s="152" customFormat="1">
      <c r="A62" s="185" t="s">
        <v>117</v>
      </c>
      <c r="B62" s="186">
        <v>0</v>
      </c>
      <c r="C62" s="190">
        <v>5</v>
      </c>
      <c r="D62" s="186">
        <v>5</v>
      </c>
      <c r="E62" s="186"/>
      <c r="F62" s="210">
        <f t="shared" si="3"/>
        <v>10</v>
      </c>
      <c r="G62" s="211">
        <f t="shared" si="4"/>
        <v>3.3333333333333335</v>
      </c>
      <c r="H62" s="212">
        <f t="shared" si="2"/>
        <v>2.0297974262168637E-2</v>
      </c>
    </row>
    <row r="63" spans="1:8" s="152" customFormat="1">
      <c r="A63" s="185" t="s">
        <v>118</v>
      </c>
      <c r="B63" s="186">
        <v>19</v>
      </c>
      <c r="C63" s="190">
        <v>16</v>
      </c>
      <c r="D63" s="186">
        <v>11</v>
      </c>
      <c r="E63" s="186"/>
      <c r="F63" s="210">
        <f t="shared" si="3"/>
        <v>46</v>
      </c>
      <c r="G63" s="211">
        <f t="shared" si="4"/>
        <v>15.333333333333334</v>
      </c>
      <c r="H63" s="212">
        <f t="shared" si="2"/>
        <v>9.3370681605975725E-2</v>
      </c>
    </row>
    <row r="64" spans="1:8" s="152" customFormat="1">
      <c r="A64" s="185" t="s">
        <v>119</v>
      </c>
      <c r="B64" s="186">
        <v>0</v>
      </c>
      <c r="C64" s="190">
        <v>0</v>
      </c>
      <c r="D64" s="186">
        <v>0</v>
      </c>
      <c r="E64" s="186"/>
      <c r="F64" s="210">
        <f t="shared" si="3"/>
        <v>0</v>
      </c>
      <c r="G64" s="211">
        <f t="shared" si="4"/>
        <v>0</v>
      </c>
      <c r="H64" s="212">
        <f t="shared" si="2"/>
        <v>0</v>
      </c>
    </row>
    <row r="65" spans="1:8" s="152" customFormat="1">
      <c r="A65" s="185" t="s">
        <v>120</v>
      </c>
      <c r="B65" s="186">
        <v>0</v>
      </c>
      <c r="C65" s="190">
        <v>1</v>
      </c>
      <c r="D65" s="186">
        <v>2</v>
      </c>
      <c r="E65" s="186"/>
      <c r="F65" s="210">
        <f t="shared" si="3"/>
        <v>3</v>
      </c>
      <c r="G65" s="211">
        <f t="shared" si="4"/>
        <v>1</v>
      </c>
      <c r="H65" s="212">
        <f t="shared" si="2"/>
        <v>6.0893922786505903E-3</v>
      </c>
    </row>
    <row r="66" spans="1:8" s="152" customFormat="1">
      <c r="A66" s="185" t="s">
        <v>121</v>
      </c>
      <c r="B66" s="186">
        <v>226</v>
      </c>
      <c r="C66" s="190">
        <v>162</v>
      </c>
      <c r="D66" s="186">
        <v>198</v>
      </c>
      <c r="E66" s="186"/>
      <c r="F66" s="210">
        <f t="shared" si="3"/>
        <v>586</v>
      </c>
      <c r="G66" s="211">
        <f t="shared" si="4"/>
        <v>195.33333333333334</v>
      </c>
      <c r="H66" s="212">
        <f t="shared" si="2"/>
        <v>1.189461291763082</v>
      </c>
    </row>
    <row r="67" spans="1:8" s="152" customFormat="1">
      <c r="A67" s="185" t="s">
        <v>122</v>
      </c>
      <c r="B67" s="186">
        <v>82</v>
      </c>
      <c r="C67" s="190">
        <v>74</v>
      </c>
      <c r="D67" s="186">
        <v>74</v>
      </c>
      <c r="E67" s="186"/>
      <c r="F67" s="210">
        <f t="shared" si="3"/>
        <v>230</v>
      </c>
      <c r="G67" s="211">
        <f t="shared" si="4"/>
        <v>76.666666666666671</v>
      </c>
      <c r="H67" s="212">
        <f t="shared" si="2"/>
        <v>0.46685340802987862</v>
      </c>
    </row>
    <row r="68" spans="1:8" s="152" customFormat="1">
      <c r="A68" s="185" t="s">
        <v>123</v>
      </c>
      <c r="B68" s="186">
        <v>208</v>
      </c>
      <c r="C68" s="190">
        <v>64</v>
      </c>
      <c r="D68" s="186">
        <v>49</v>
      </c>
      <c r="E68" s="186"/>
      <c r="F68" s="210">
        <f t="shared" si="3"/>
        <v>321</v>
      </c>
      <c r="G68" s="211">
        <f t="shared" si="4"/>
        <v>107</v>
      </c>
      <c r="H68" s="212">
        <f t="shared" si="2"/>
        <v>0.65156497381561318</v>
      </c>
    </row>
    <row r="69" spans="1:8" s="152" customFormat="1">
      <c r="A69" s="185" t="s">
        <v>124</v>
      </c>
      <c r="B69" s="186">
        <v>0</v>
      </c>
      <c r="C69" s="190">
        <v>3</v>
      </c>
      <c r="D69" s="186">
        <v>6</v>
      </c>
      <c r="E69" s="186"/>
      <c r="F69" s="210">
        <f t="shared" si="3"/>
        <v>9</v>
      </c>
      <c r="G69" s="211">
        <f t="shared" si="4"/>
        <v>3</v>
      </c>
      <c r="H69" s="212">
        <f t="shared" ref="H69:H132" si="5">(F69/$F$276)*100</f>
        <v>1.826817683595177E-2</v>
      </c>
    </row>
    <row r="70" spans="1:8" s="152" customFormat="1">
      <c r="A70" s="185" t="s">
        <v>125</v>
      </c>
      <c r="B70" s="186">
        <v>29</v>
      </c>
      <c r="C70" s="190">
        <v>41</v>
      </c>
      <c r="D70" s="186">
        <v>33</v>
      </c>
      <c r="E70" s="186"/>
      <c r="F70" s="210">
        <f t="shared" si="3"/>
        <v>103</v>
      </c>
      <c r="G70" s="211">
        <f t="shared" si="4"/>
        <v>34.333333333333336</v>
      </c>
      <c r="H70" s="212">
        <f t="shared" si="5"/>
        <v>0.20906913490033696</v>
      </c>
    </row>
    <row r="71" spans="1:8" s="152" customFormat="1">
      <c r="A71" s="185" t="s">
        <v>126</v>
      </c>
      <c r="B71" s="186">
        <v>3</v>
      </c>
      <c r="C71" s="190">
        <v>4</v>
      </c>
      <c r="D71" s="186">
        <v>14</v>
      </c>
      <c r="E71" s="186"/>
      <c r="F71" s="210">
        <f t="shared" si="3"/>
        <v>21</v>
      </c>
      <c r="G71" s="211">
        <f t="shared" si="4"/>
        <v>7</v>
      </c>
      <c r="H71" s="212">
        <f t="shared" si="5"/>
        <v>4.2625745950554135E-2</v>
      </c>
    </row>
    <row r="72" spans="1:8" s="152" customFormat="1">
      <c r="A72" s="185" t="s">
        <v>127</v>
      </c>
      <c r="B72" s="186">
        <v>0</v>
      </c>
      <c r="C72" s="190">
        <v>0</v>
      </c>
      <c r="D72" s="186">
        <v>0</v>
      </c>
      <c r="E72" s="186"/>
      <c r="F72" s="210">
        <f t="shared" si="3"/>
        <v>0</v>
      </c>
      <c r="G72" s="211">
        <f t="shared" si="4"/>
        <v>0</v>
      </c>
      <c r="H72" s="212">
        <f t="shared" si="5"/>
        <v>0</v>
      </c>
    </row>
    <row r="73" spans="1:8" s="152" customFormat="1">
      <c r="A73" s="185" t="s">
        <v>128</v>
      </c>
      <c r="B73" s="186">
        <v>0</v>
      </c>
      <c r="C73" s="190">
        <v>0</v>
      </c>
      <c r="D73" s="186">
        <v>0</v>
      </c>
      <c r="E73" s="186"/>
      <c r="F73" s="210">
        <f t="shared" ref="F73:F101" si="6">SUM(B73:E73)</f>
        <v>0</v>
      </c>
      <c r="G73" s="211">
        <f t="shared" ref="G73:G101" si="7">AVERAGE(B73:E73)</f>
        <v>0</v>
      </c>
      <c r="H73" s="212">
        <f t="shared" si="5"/>
        <v>0</v>
      </c>
    </row>
    <row r="74" spans="1:8" s="152" customFormat="1">
      <c r="A74" s="185" t="s">
        <v>129</v>
      </c>
      <c r="B74" s="186">
        <v>43</v>
      </c>
      <c r="C74" s="190">
        <v>32</v>
      </c>
      <c r="D74" s="186">
        <v>53</v>
      </c>
      <c r="E74" s="186"/>
      <c r="F74" s="210">
        <f t="shared" si="6"/>
        <v>128</v>
      </c>
      <c r="G74" s="211">
        <f t="shared" si="7"/>
        <v>42.666666666666664</v>
      </c>
      <c r="H74" s="212">
        <f t="shared" si="5"/>
        <v>0.25981407055575856</v>
      </c>
    </row>
    <row r="75" spans="1:8" s="152" customFormat="1">
      <c r="A75" s="185" t="s">
        <v>130</v>
      </c>
      <c r="B75" s="186">
        <v>147</v>
      </c>
      <c r="C75" s="190">
        <v>147</v>
      </c>
      <c r="D75" s="186">
        <v>154</v>
      </c>
      <c r="E75" s="186"/>
      <c r="F75" s="210">
        <f t="shared" si="6"/>
        <v>448</v>
      </c>
      <c r="G75" s="211">
        <f t="shared" si="7"/>
        <v>149.33333333333334</v>
      </c>
      <c r="H75" s="212">
        <f t="shared" si="5"/>
        <v>0.90934924694515484</v>
      </c>
    </row>
    <row r="76" spans="1:8" s="152" customFormat="1">
      <c r="A76" s="185" t="s">
        <v>131</v>
      </c>
      <c r="B76" s="186">
        <v>3</v>
      </c>
      <c r="C76" s="190">
        <v>8</v>
      </c>
      <c r="D76" s="186">
        <v>11</v>
      </c>
      <c r="E76" s="186"/>
      <c r="F76" s="210">
        <f t="shared" si="6"/>
        <v>22</v>
      </c>
      <c r="G76" s="211">
        <f t="shared" si="7"/>
        <v>7.333333333333333</v>
      </c>
      <c r="H76" s="212">
        <f t="shared" si="5"/>
        <v>4.4655543376770995E-2</v>
      </c>
    </row>
    <row r="77" spans="1:8" s="152" customFormat="1">
      <c r="A77" s="185" t="s">
        <v>132</v>
      </c>
      <c r="B77" s="186">
        <v>51</v>
      </c>
      <c r="C77" s="190">
        <v>17</v>
      </c>
      <c r="D77" s="186">
        <v>29</v>
      </c>
      <c r="E77" s="186"/>
      <c r="F77" s="210">
        <f t="shared" si="6"/>
        <v>97</v>
      </c>
      <c r="G77" s="211">
        <f t="shared" si="7"/>
        <v>32.333333333333336</v>
      </c>
      <c r="H77" s="212">
        <f t="shared" si="5"/>
        <v>0.19689035034303576</v>
      </c>
    </row>
    <row r="78" spans="1:8" s="152" customFormat="1">
      <c r="A78" s="185" t="s">
        <v>133</v>
      </c>
      <c r="B78" s="186">
        <v>0</v>
      </c>
      <c r="C78" s="190">
        <v>0</v>
      </c>
      <c r="D78" s="186">
        <v>0</v>
      </c>
      <c r="E78" s="186"/>
      <c r="F78" s="210">
        <f t="shared" si="6"/>
        <v>0</v>
      </c>
      <c r="G78" s="211">
        <f t="shared" si="7"/>
        <v>0</v>
      </c>
      <c r="H78" s="212">
        <f t="shared" si="5"/>
        <v>0</v>
      </c>
    </row>
    <row r="79" spans="1:8" s="152" customFormat="1">
      <c r="A79" s="185" t="s">
        <v>134</v>
      </c>
      <c r="B79" s="186">
        <v>36</v>
      </c>
      <c r="C79" s="190">
        <v>17</v>
      </c>
      <c r="D79" s="186">
        <v>1</v>
      </c>
      <c r="E79" s="186"/>
      <c r="F79" s="210">
        <f t="shared" si="6"/>
        <v>54</v>
      </c>
      <c r="G79" s="211">
        <f t="shared" si="7"/>
        <v>18</v>
      </c>
      <c r="H79" s="212">
        <f t="shared" si="5"/>
        <v>0.10960906101571063</v>
      </c>
    </row>
    <row r="80" spans="1:8" s="152" customFormat="1">
      <c r="A80" s="185" t="s">
        <v>135</v>
      </c>
      <c r="B80" s="186">
        <v>22</v>
      </c>
      <c r="C80" s="190">
        <v>30</v>
      </c>
      <c r="D80" s="186">
        <v>30</v>
      </c>
      <c r="E80" s="186"/>
      <c r="F80" s="210">
        <f t="shared" si="6"/>
        <v>82</v>
      </c>
      <c r="G80" s="211">
        <f t="shared" si="7"/>
        <v>27.333333333333332</v>
      </c>
      <c r="H80" s="212">
        <f t="shared" si="5"/>
        <v>0.16644338894978281</v>
      </c>
    </row>
    <row r="81" spans="1:8" s="152" customFormat="1">
      <c r="A81" s="185" t="s">
        <v>136</v>
      </c>
      <c r="B81" s="186">
        <v>0</v>
      </c>
      <c r="C81" s="190">
        <v>0</v>
      </c>
      <c r="D81" s="186">
        <v>2</v>
      </c>
      <c r="E81" s="186"/>
      <c r="F81" s="210">
        <f t="shared" si="6"/>
        <v>2</v>
      </c>
      <c r="G81" s="211">
        <f t="shared" si="7"/>
        <v>0.66666666666666663</v>
      </c>
      <c r="H81" s="212">
        <f t="shared" si="5"/>
        <v>4.0595948524337275E-3</v>
      </c>
    </row>
    <row r="82" spans="1:8" s="152" customFormat="1">
      <c r="A82" s="185" t="s">
        <v>137</v>
      </c>
      <c r="B82" s="186">
        <v>30</v>
      </c>
      <c r="C82" s="190">
        <v>41</v>
      </c>
      <c r="D82" s="186">
        <v>23</v>
      </c>
      <c r="E82" s="186"/>
      <c r="F82" s="210">
        <f t="shared" si="6"/>
        <v>94</v>
      </c>
      <c r="G82" s="211">
        <f t="shared" si="7"/>
        <v>31.333333333333332</v>
      </c>
      <c r="H82" s="212">
        <f t="shared" si="5"/>
        <v>0.19080095806438518</v>
      </c>
    </row>
    <row r="83" spans="1:8" s="152" customFormat="1">
      <c r="A83" s="185" t="s">
        <v>138</v>
      </c>
      <c r="B83" s="186">
        <v>388</v>
      </c>
      <c r="C83" s="190">
        <v>440</v>
      </c>
      <c r="D83" s="186">
        <v>80</v>
      </c>
      <c r="E83" s="186"/>
      <c r="F83" s="210">
        <f t="shared" si="6"/>
        <v>908</v>
      </c>
      <c r="G83" s="211">
        <f t="shared" si="7"/>
        <v>302.66666666666669</v>
      </c>
      <c r="H83" s="212">
        <f t="shared" si="5"/>
        <v>1.8430560630049122</v>
      </c>
    </row>
    <row r="84" spans="1:8" s="152" customFormat="1">
      <c r="A84" s="185" t="s">
        <v>139</v>
      </c>
      <c r="B84" s="186">
        <v>48</v>
      </c>
      <c r="C84" s="190">
        <v>82</v>
      </c>
      <c r="D84" s="186">
        <v>236</v>
      </c>
      <c r="E84" s="186"/>
      <c r="F84" s="210">
        <f t="shared" si="6"/>
        <v>366</v>
      </c>
      <c r="G84" s="211">
        <f t="shared" si="7"/>
        <v>122</v>
      </c>
      <c r="H84" s="212">
        <f t="shared" si="5"/>
        <v>0.74290585799537212</v>
      </c>
    </row>
    <row r="85" spans="1:8" s="152" customFormat="1">
      <c r="A85" s="185" t="s">
        <v>140</v>
      </c>
      <c r="B85" s="186">
        <v>34</v>
      </c>
      <c r="C85" s="190">
        <v>15</v>
      </c>
      <c r="D85" s="186">
        <v>18</v>
      </c>
      <c r="E85" s="186"/>
      <c r="F85" s="210">
        <f t="shared" si="6"/>
        <v>67</v>
      </c>
      <c r="G85" s="211">
        <f t="shared" si="7"/>
        <v>22.333333333333332</v>
      </c>
      <c r="H85" s="212">
        <f t="shared" si="5"/>
        <v>0.13599642755652985</v>
      </c>
    </row>
    <row r="86" spans="1:8" s="152" customFormat="1">
      <c r="A86" s="185" t="s">
        <v>141</v>
      </c>
      <c r="B86" s="186">
        <v>31</v>
      </c>
      <c r="C86" s="190">
        <v>19</v>
      </c>
      <c r="D86" s="186">
        <v>36</v>
      </c>
      <c r="E86" s="186"/>
      <c r="F86" s="210">
        <f t="shared" si="6"/>
        <v>86</v>
      </c>
      <c r="G86" s="211">
        <f t="shared" si="7"/>
        <v>28.666666666666668</v>
      </c>
      <c r="H86" s="212">
        <f t="shared" si="5"/>
        <v>0.17456257865465027</v>
      </c>
    </row>
    <row r="87" spans="1:8" s="152" customFormat="1">
      <c r="A87" s="185" t="s">
        <v>142</v>
      </c>
      <c r="B87" s="186">
        <v>0</v>
      </c>
      <c r="C87" s="190">
        <v>0</v>
      </c>
      <c r="D87" s="186">
        <v>2</v>
      </c>
      <c r="E87" s="186"/>
      <c r="F87" s="210">
        <f t="shared" si="6"/>
        <v>2</v>
      </c>
      <c r="G87" s="211">
        <f t="shared" si="7"/>
        <v>0.66666666666666663</v>
      </c>
      <c r="H87" s="212">
        <f t="shared" si="5"/>
        <v>4.0595948524337275E-3</v>
      </c>
    </row>
    <row r="88" spans="1:8" s="152" customFormat="1">
      <c r="A88" s="185" t="s">
        <v>143</v>
      </c>
      <c r="B88" s="186">
        <v>62</v>
      </c>
      <c r="C88" s="190">
        <v>31</v>
      </c>
      <c r="D88" s="186">
        <v>46</v>
      </c>
      <c r="E88" s="186"/>
      <c r="F88" s="210">
        <f t="shared" si="6"/>
        <v>139</v>
      </c>
      <c r="G88" s="211">
        <f t="shared" si="7"/>
        <v>46.333333333333336</v>
      </c>
      <c r="H88" s="212">
        <f t="shared" si="5"/>
        <v>0.28214184224414401</v>
      </c>
    </row>
    <row r="89" spans="1:8" s="152" customFormat="1">
      <c r="A89" s="185" t="s">
        <v>144</v>
      </c>
      <c r="B89" s="186">
        <v>35</v>
      </c>
      <c r="C89" s="190">
        <v>16</v>
      </c>
      <c r="D89" s="186">
        <v>13</v>
      </c>
      <c r="E89" s="186"/>
      <c r="F89" s="210">
        <f t="shared" si="6"/>
        <v>64</v>
      </c>
      <c r="G89" s="211">
        <f t="shared" si="7"/>
        <v>21.333333333333332</v>
      </c>
      <c r="H89" s="212">
        <f t="shared" si="5"/>
        <v>0.12990703527787928</v>
      </c>
    </row>
    <row r="90" spans="1:8" s="152" customFormat="1">
      <c r="A90" s="185" t="s">
        <v>145</v>
      </c>
      <c r="B90" s="186">
        <v>7</v>
      </c>
      <c r="C90" s="190">
        <v>4</v>
      </c>
      <c r="D90" s="186">
        <v>6</v>
      </c>
      <c r="E90" s="186"/>
      <c r="F90" s="210">
        <f t="shared" si="6"/>
        <v>17</v>
      </c>
      <c r="G90" s="211">
        <f t="shared" si="7"/>
        <v>5.666666666666667</v>
      </c>
      <c r="H90" s="212">
        <f t="shared" si="5"/>
        <v>3.450655624568668E-2</v>
      </c>
    </row>
    <row r="91" spans="1:8" s="152" customFormat="1">
      <c r="A91" s="185" t="s">
        <v>146</v>
      </c>
      <c r="B91" s="186">
        <v>1</v>
      </c>
      <c r="C91" s="190">
        <v>2</v>
      </c>
      <c r="D91" s="186">
        <v>5</v>
      </c>
      <c r="E91" s="186"/>
      <c r="F91" s="210">
        <f t="shared" si="6"/>
        <v>8</v>
      </c>
      <c r="G91" s="211">
        <f t="shared" si="7"/>
        <v>2.6666666666666665</v>
      </c>
      <c r="H91" s="212">
        <f t="shared" si="5"/>
        <v>1.623837940973491E-2</v>
      </c>
    </row>
    <row r="92" spans="1:8" s="152" customFormat="1">
      <c r="A92" s="202" t="s">
        <v>147</v>
      </c>
      <c r="B92" s="186">
        <v>0</v>
      </c>
      <c r="C92" s="190">
        <v>0</v>
      </c>
      <c r="D92" s="186">
        <v>2</v>
      </c>
      <c r="E92" s="186"/>
      <c r="F92" s="210">
        <f t="shared" si="6"/>
        <v>2</v>
      </c>
      <c r="G92" s="211">
        <f t="shared" si="7"/>
        <v>0.66666666666666663</v>
      </c>
      <c r="H92" s="212">
        <f t="shared" si="5"/>
        <v>4.0595948524337275E-3</v>
      </c>
    </row>
    <row r="93" spans="1:8" s="152" customFormat="1">
      <c r="A93" s="185" t="s">
        <v>148</v>
      </c>
      <c r="B93" s="186">
        <v>1</v>
      </c>
      <c r="C93" s="190">
        <v>1</v>
      </c>
      <c r="D93" s="186">
        <v>2</v>
      </c>
      <c r="E93" s="186"/>
      <c r="F93" s="210">
        <f t="shared" si="6"/>
        <v>4</v>
      </c>
      <c r="G93" s="211">
        <f t="shared" si="7"/>
        <v>1.3333333333333333</v>
      </c>
      <c r="H93" s="212">
        <f t="shared" si="5"/>
        <v>8.1191897048674549E-3</v>
      </c>
    </row>
    <row r="94" spans="1:8" s="152" customFormat="1">
      <c r="A94" s="185" t="s">
        <v>149</v>
      </c>
      <c r="B94" s="186">
        <v>1</v>
      </c>
      <c r="C94" s="190">
        <v>2</v>
      </c>
      <c r="D94" s="186">
        <v>1</v>
      </c>
      <c r="E94" s="186"/>
      <c r="F94" s="210">
        <f t="shared" si="6"/>
        <v>4</v>
      </c>
      <c r="G94" s="211">
        <f t="shared" si="7"/>
        <v>1.3333333333333333</v>
      </c>
      <c r="H94" s="212">
        <f t="shared" si="5"/>
        <v>8.1191897048674549E-3</v>
      </c>
    </row>
    <row r="95" spans="1:8" s="152" customFormat="1">
      <c r="A95" s="185" t="s">
        <v>150</v>
      </c>
      <c r="B95" s="186">
        <v>1</v>
      </c>
      <c r="C95" s="190">
        <v>5</v>
      </c>
      <c r="D95" s="186">
        <v>2</v>
      </c>
      <c r="E95" s="186"/>
      <c r="F95" s="210">
        <f t="shared" si="6"/>
        <v>8</v>
      </c>
      <c r="G95" s="211">
        <f t="shared" si="7"/>
        <v>2.6666666666666665</v>
      </c>
      <c r="H95" s="212">
        <f t="shared" si="5"/>
        <v>1.623837940973491E-2</v>
      </c>
    </row>
    <row r="96" spans="1:8" s="152" customFormat="1">
      <c r="A96" s="185" t="s">
        <v>151</v>
      </c>
      <c r="B96" s="186">
        <v>0</v>
      </c>
      <c r="C96" s="190">
        <v>0</v>
      </c>
      <c r="D96" s="186">
        <v>0</v>
      </c>
      <c r="E96" s="186"/>
      <c r="F96" s="210">
        <f t="shared" si="6"/>
        <v>0</v>
      </c>
      <c r="G96" s="211">
        <f t="shared" si="7"/>
        <v>0</v>
      </c>
      <c r="H96" s="212">
        <f t="shared" si="5"/>
        <v>0</v>
      </c>
    </row>
    <row r="97" spans="1:8" s="152" customFormat="1">
      <c r="A97" s="202" t="s">
        <v>152</v>
      </c>
      <c r="B97" s="186">
        <v>0</v>
      </c>
      <c r="C97" s="190">
        <v>1</v>
      </c>
      <c r="D97" s="186">
        <v>1</v>
      </c>
      <c r="E97" s="186"/>
      <c r="F97" s="210">
        <f t="shared" si="6"/>
        <v>2</v>
      </c>
      <c r="G97" s="211">
        <f t="shared" si="7"/>
        <v>0.66666666666666663</v>
      </c>
      <c r="H97" s="212">
        <f t="shared" si="5"/>
        <v>4.0595948524337275E-3</v>
      </c>
    </row>
    <row r="98" spans="1:8" s="152" customFormat="1">
      <c r="A98" s="185" t="s">
        <v>153</v>
      </c>
      <c r="B98" s="186">
        <v>0</v>
      </c>
      <c r="C98" s="190">
        <v>0</v>
      </c>
      <c r="D98" s="186">
        <v>0</v>
      </c>
      <c r="E98" s="186"/>
      <c r="F98" s="210">
        <f t="shared" si="6"/>
        <v>0</v>
      </c>
      <c r="G98" s="211">
        <f t="shared" si="7"/>
        <v>0</v>
      </c>
      <c r="H98" s="212">
        <f t="shared" si="5"/>
        <v>0</v>
      </c>
    </row>
    <row r="99" spans="1:8" s="152" customFormat="1">
      <c r="A99" s="185" t="s">
        <v>154</v>
      </c>
      <c r="B99" s="186">
        <v>3</v>
      </c>
      <c r="C99" s="190">
        <v>4</v>
      </c>
      <c r="D99" s="186">
        <v>1</v>
      </c>
      <c r="E99" s="186"/>
      <c r="F99" s="210">
        <f t="shared" si="6"/>
        <v>8</v>
      </c>
      <c r="G99" s="211">
        <f t="shared" si="7"/>
        <v>2.6666666666666665</v>
      </c>
      <c r="H99" s="212">
        <f t="shared" si="5"/>
        <v>1.623837940973491E-2</v>
      </c>
    </row>
    <row r="100" spans="1:8" s="152" customFormat="1">
      <c r="A100" s="185" t="s">
        <v>155</v>
      </c>
      <c r="B100" s="186">
        <v>0</v>
      </c>
      <c r="C100" s="190">
        <v>1</v>
      </c>
      <c r="D100" s="186">
        <v>0</v>
      </c>
      <c r="E100" s="186"/>
      <c r="F100" s="210">
        <f t="shared" si="6"/>
        <v>1</v>
      </c>
      <c r="G100" s="211">
        <f t="shared" si="7"/>
        <v>0.33333333333333331</v>
      </c>
      <c r="H100" s="212">
        <f t="shared" si="5"/>
        <v>2.0297974262168637E-3</v>
      </c>
    </row>
    <row r="101" spans="1:8" s="152" customFormat="1">
      <c r="A101" s="197" t="s">
        <v>156</v>
      </c>
      <c r="B101" s="186">
        <v>0</v>
      </c>
      <c r="C101" s="190">
        <v>1</v>
      </c>
      <c r="D101" s="186">
        <v>1</v>
      </c>
      <c r="E101" s="186"/>
      <c r="F101" s="210">
        <f t="shared" si="6"/>
        <v>2</v>
      </c>
      <c r="G101" s="211">
        <f t="shared" si="7"/>
        <v>0.66666666666666663</v>
      </c>
      <c r="H101" s="212">
        <f t="shared" si="5"/>
        <v>4.0595948524337275E-3</v>
      </c>
    </row>
    <row r="102" spans="1:8" s="152" customFormat="1">
      <c r="A102" s="197" t="s">
        <v>157</v>
      </c>
      <c r="B102" s="186">
        <v>1</v>
      </c>
      <c r="C102" s="190">
        <v>0</v>
      </c>
      <c r="D102" s="186">
        <v>1</v>
      </c>
      <c r="E102" s="186"/>
      <c r="F102" s="210">
        <f t="shared" si="3"/>
        <v>2</v>
      </c>
      <c r="G102" s="211">
        <f t="shared" si="4"/>
        <v>0.66666666666666663</v>
      </c>
      <c r="H102" s="212">
        <f t="shared" si="5"/>
        <v>4.0595948524337275E-3</v>
      </c>
    </row>
    <row r="103" spans="1:8" s="152" customFormat="1">
      <c r="A103" s="185" t="s">
        <v>158</v>
      </c>
      <c r="B103" s="186">
        <v>1</v>
      </c>
      <c r="C103" s="190">
        <v>0</v>
      </c>
      <c r="D103" s="186">
        <v>3</v>
      </c>
      <c r="E103" s="186"/>
      <c r="F103" s="210">
        <f t="shared" si="3"/>
        <v>4</v>
      </c>
      <c r="G103" s="211">
        <f t="shared" si="4"/>
        <v>1.3333333333333333</v>
      </c>
      <c r="H103" s="212">
        <f t="shared" si="5"/>
        <v>8.1191897048674549E-3</v>
      </c>
    </row>
    <row r="104" spans="1:8" s="152" customFormat="1">
      <c r="A104" s="185" t="s">
        <v>159</v>
      </c>
      <c r="B104" s="186">
        <v>0</v>
      </c>
      <c r="C104" s="190">
        <v>0</v>
      </c>
      <c r="D104" s="186">
        <v>0</v>
      </c>
      <c r="E104" s="186"/>
      <c r="F104" s="210">
        <f t="shared" si="3"/>
        <v>0</v>
      </c>
      <c r="G104" s="211">
        <f t="shared" si="4"/>
        <v>0</v>
      </c>
      <c r="H104" s="212">
        <f t="shared" si="5"/>
        <v>0</v>
      </c>
    </row>
    <row r="105" spans="1:8" s="152" customFormat="1">
      <c r="A105" s="185" t="s">
        <v>160</v>
      </c>
      <c r="B105" s="186">
        <v>1</v>
      </c>
      <c r="C105" s="190">
        <v>0</v>
      </c>
      <c r="D105" s="186">
        <v>1</v>
      </c>
      <c r="E105" s="186"/>
      <c r="F105" s="210">
        <f t="shared" si="3"/>
        <v>2</v>
      </c>
      <c r="G105" s="211">
        <f t="shared" si="4"/>
        <v>0.66666666666666663</v>
      </c>
      <c r="H105" s="212">
        <f t="shared" si="5"/>
        <v>4.0595948524337275E-3</v>
      </c>
    </row>
    <row r="106" spans="1:8" s="152" customFormat="1">
      <c r="A106" s="185" t="s">
        <v>161</v>
      </c>
      <c r="B106" s="186">
        <v>1</v>
      </c>
      <c r="C106" s="190">
        <v>0</v>
      </c>
      <c r="D106" s="186">
        <v>2</v>
      </c>
      <c r="E106" s="186"/>
      <c r="F106" s="210">
        <f t="shared" si="3"/>
        <v>3</v>
      </c>
      <c r="G106" s="211">
        <f t="shared" si="4"/>
        <v>1</v>
      </c>
      <c r="H106" s="212">
        <f t="shared" si="5"/>
        <v>6.0893922786505903E-3</v>
      </c>
    </row>
    <row r="107" spans="1:8" s="152" customFormat="1">
      <c r="A107" s="185" t="s">
        <v>162</v>
      </c>
      <c r="B107" s="186">
        <v>0</v>
      </c>
      <c r="C107" s="190">
        <v>0</v>
      </c>
      <c r="D107" s="186">
        <v>0</v>
      </c>
      <c r="E107" s="186"/>
      <c r="F107" s="210">
        <f t="shared" si="3"/>
        <v>0</v>
      </c>
      <c r="G107" s="211">
        <f t="shared" si="4"/>
        <v>0</v>
      </c>
      <c r="H107" s="212">
        <f t="shared" si="5"/>
        <v>0</v>
      </c>
    </row>
    <row r="108" spans="1:8" s="152" customFormat="1">
      <c r="A108" s="185" t="s">
        <v>163</v>
      </c>
      <c r="B108" s="186">
        <v>0</v>
      </c>
      <c r="C108" s="190">
        <v>0</v>
      </c>
      <c r="D108" s="186">
        <v>2</v>
      </c>
      <c r="E108" s="186"/>
      <c r="F108" s="210">
        <f t="shared" si="3"/>
        <v>2</v>
      </c>
      <c r="G108" s="211">
        <f t="shared" si="4"/>
        <v>0.66666666666666663</v>
      </c>
      <c r="H108" s="212">
        <f t="shared" si="5"/>
        <v>4.0595948524337275E-3</v>
      </c>
    </row>
    <row r="109" spans="1:8" s="152" customFormat="1">
      <c r="A109" s="185" t="s">
        <v>164</v>
      </c>
      <c r="B109" s="186">
        <v>0</v>
      </c>
      <c r="C109" s="190">
        <v>0</v>
      </c>
      <c r="D109" s="186">
        <v>0</v>
      </c>
      <c r="E109" s="186"/>
      <c r="F109" s="210">
        <f t="shared" si="3"/>
        <v>0</v>
      </c>
      <c r="G109" s="211">
        <f t="shared" si="4"/>
        <v>0</v>
      </c>
      <c r="H109" s="212">
        <f t="shared" si="5"/>
        <v>0</v>
      </c>
    </row>
    <row r="110" spans="1:8" s="152" customFormat="1">
      <c r="A110" s="185" t="s">
        <v>165</v>
      </c>
      <c r="B110" s="186">
        <v>1</v>
      </c>
      <c r="C110" s="190">
        <v>0</v>
      </c>
      <c r="D110" s="186">
        <v>0</v>
      </c>
      <c r="E110" s="186"/>
      <c r="F110" s="210">
        <f t="shared" si="3"/>
        <v>1</v>
      </c>
      <c r="G110" s="211">
        <f t="shared" si="4"/>
        <v>0.33333333333333331</v>
      </c>
      <c r="H110" s="212">
        <f t="shared" si="5"/>
        <v>2.0297974262168637E-3</v>
      </c>
    </row>
    <row r="111" spans="1:8" s="152" customFormat="1">
      <c r="A111" s="202" t="s">
        <v>166</v>
      </c>
      <c r="B111" s="186">
        <v>0</v>
      </c>
      <c r="C111" s="190">
        <v>0</v>
      </c>
      <c r="D111" s="186">
        <v>0</v>
      </c>
      <c r="E111" s="186"/>
      <c r="F111" s="210">
        <f t="shared" si="3"/>
        <v>0</v>
      </c>
      <c r="G111" s="211">
        <f t="shared" si="4"/>
        <v>0</v>
      </c>
      <c r="H111" s="212">
        <f t="shared" si="5"/>
        <v>0</v>
      </c>
    </row>
    <row r="112" spans="1:8" s="152" customFormat="1">
      <c r="A112" s="202" t="s">
        <v>167</v>
      </c>
      <c r="B112" s="186">
        <v>0</v>
      </c>
      <c r="C112" s="190">
        <v>1</v>
      </c>
      <c r="D112" s="186">
        <v>1</v>
      </c>
      <c r="E112" s="186"/>
      <c r="F112" s="210">
        <f t="shared" si="3"/>
        <v>2</v>
      </c>
      <c r="G112" s="211">
        <f t="shared" si="4"/>
        <v>0.66666666666666663</v>
      </c>
      <c r="H112" s="212">
        <f t="shared" si="5"/>
        <v>4.0595948524337275E-3</v>
      </c>
    </row>
    <row r="113" spans="1:8" s="152" customFormat="1">
      <c r="A113" s="202" t="s">
        <v>168</v>
      </c>
      <c r="B113" s="186">
        <v>0</v>
      </c>
      <c r="C113" s="190">
        <v>0</v>
      </c>
      <c r="D113" s="186">
        <v>0</v>
      </c>
      <c r="E113" s="186"/>
      <c r="F113" s="210">
        <f t="shared" si="3"/>
        <v>0</v>
      </c>
      <c r="G113" s="211">
        <f t="shared" si="4"/>
        <v>0</v>
      </c>
      <c r="H113" s="212">
        <f t="shared" si="5"/>
        <v>0</v>
      </c>
    </row>
    <row r="114" spans="1:8" s="152" customFormat="1">
      <c r="A114" s="202" t="s">
        <v>169</v>
      </c>
      <c r="B114" s="186">
        <v>0</v>
      </c>
      <c r="C114" s="190">
        <v>0</v>
      </c>
      <c r="D114" s="186">
        <v>0</v>
      </c>
      <c r="E114" s="186"/>
      <c r="F114" s="210">
        <f t="shared" si="3"/>
        <v>0</v>
      </c>
      <c r="G114" s="211">
        <f t="shared" si="4"/>
        <v>0</v>
      </c>
      <c r="H114" s="212">
        <f t="shared" si="5"/>
        <v>0</v>
      </c>
    </row>
    <row r="115" spans="1:8" s="152" customFormat="1">
      <c r="A115" s="185" t="s">
        <v>170</v>
      </c>
      <c r="B115" s="186">
        <v>0</v>
      </c>
      <c r="C115" s="190">
        <v>3</v>
      </c>
      <c r="D115" s="186">
        <v>1</v>
      </c>
      <c r="E115" s="186"/>
      <c r="F115" s="210">
        <f t="shared" si="3"/>
        <v>4</v>
      </c>
      <c r="G115" s="211">
        <f t="shared" si="4"/>
        <v>1.3333333333333333</v>
      </c>
      <c r="H115" s="212">
        <f t="shared" si="5"/>
        <v>8.1191897048674549E-3</v>
      </c>
    </row>
    <row r="116" spans="1:8" s="152" customFormat="1">
      <c r="A116" s="185" t="s">
        <v>171</v>
      </c>
      <c r="B116" s="186">
        <v>0</v>
      </c>
      <c r="C116" s="190">
        <v>2</v>
      </c>
      <c r="D116" s="186">
        <v>1</v>
      </c>
      <c r="E116" s="186"/>
      <c r="F116" s="210">
        <f t="shared" si="3"/>
        <v>3</v>
      </c>
      <c r="G116" s="211">
        <f t="shared" si="4"/>
        <v>1</v>
      </c>
      <c r="H116" s="212">
        <f t="shared" si="5"/>
        <v>6.0893922786505903E-3</v>
      </c>
    </row>
    <row r="117" spans="1:8" s="152" customFormat="1">
      <c r="A117" s="185" t="s">
        <v>172</v>
      </c>
      <c r="B117" s="186">
        <v>0</v>
      </c>
      <c r="C117" s="190">
        <v>1</v>
      </c>
      <c r="D117" s="186">
        <v>0</v>
      </c>
      <c r="E117" s="186"/>
      <c r="F117" s="210">
        <f t="shared" si="3"/>
        <v>1</v>
      </c>
      <c r="G117" s="211">
        <f t="shared" si="4"/>
        <v>0.33333333333333331</v>
      </c>
      <c r="H117" s="212">
        <f t="shared" si="5"/>
        <v>2.0297974262168637E-3</v>
      </c>
    </row>
    <row r="118" spans="1:8" s="152" customFormat="1">
      <c r="A118" s="185" t="s">
        <v>173</v>
      </c>
      <c r="B118" s="186">
        <v>1</v>
      </c>
      <c r="C118" s="190">
        <v>0</v>
      </c>
      <c r="D118" s="186">
        <v>1</v>
      </c>
      <c r="E118" s="186"/>
      <c r="F118" s="210">
        <f t="shared" si="3"/>
        <v>2</v>
      </c>
      <c r="G118" s="211">
        <f t="shared" si="4"/>
        <v>0.66666666666666663</v>
      </c>
      <c r="H118" s="212">
        <f t="shared" si="5"/>
        <v>4.0595948524337275E-3</v>
      </c>
    </row>
    <row r="119" spans="1:8" s="152" customFormat="1">
      <c r="A119" s="185" t="s">
        <v>174</v>
      </c>
      <c r="B119" s="191">
        <v>0</v>
      </c>
      <c r="C119" s="190">
        <v>0</v>
      </c>
      <c r="D119" s="186">
        <v>0</v>
      </c>
      <c r="E119" s="186"/>
      <c r="F119" s="210">
        <f t="shared" si="0"/>
        <v>0</v>
      </c>
      <c r="G119" s="211">
        <f t="shared" si="1"/>
        <v>0</v>
      </c>
      <c r="H119" s="212">
        <f t="shared" si="5"/>
        <v>0</v>
      </c>
    </row>
    <row r="120" spans="1:8" s="152" customFormat="1">
      <c r="A120" s="185" t="s">
        <v>175</v>
      </c>
      <c r="B120" s="191">
        <v>1</v>
      </c>
      <c r="C120" s="190">
        <v>0</v>
      </c>
      <c r="D120" s="186">
        <v>1</v>
      </c>
      <c r="E120" s="186"/>
      <c r="F120" s="210">
        <f t="shared" si="0"/>
        <v>2</v>
      </c>
      <c r="G120" s="211">
        <f t="shared" si="1"/>
        <v>0.66666666666666663</v>
      </c>
      <c r="H120" s="212">
        <f t="shared" si="5"/>
        <v>4.0595948524337275E-3</v>
      </c>
    </row>
    <row r="121" spans="1:8" s="152" customFormat="1">
      <c r="A121" s="185" t="s">
        <v>176</v>
      </c>
      <c r="B121" s="191">
        <v>0</v>
      </c>
      <c r="C121" s="190">
        <v>0</v>
      </c>
      <c r="D121" s="186">
        <v>0</v>
      </c>
      <c r="E121" s="186"/>
      <c r="F121" s="210">
        <f t="shared" si="0"/>
        <v>0</v>
      </c>
      <c r="G121" s="211">
        <f t="shared" si="1"/>
        <v>0</v>
      </c>
      <c r="H121" s="212">
        <f t="shared" si="5"/>
        <v>0</v>
      </c>
    </row>
    <row r="122" spans="1:8" s="152" customFormat="1">
      <c r="A122" s="185" t="s">
        <v>177</v>
      </c>
      <c r="B122" s="191">
        <v>0</v>
      </c>
      <c r="C122" s="190">
        <v>1</v>
      </c>
      <c r="D122" s="186">
        <v>0</v>
      </c>
      <c r="E122" s="186"/>
      <c r="F122" s="210">
        <f t="shared" si="0"/>
        <v>1</v>
      </c>
      <c r="G122" s="211">
        <f t="shared" si="1"/>
        <v>0.33333333333333331</v>
      </c>
      <c r="H122" s="212">
        <f t="shared" si="5"/>
        <v>2.0297974262168637E-3</v>
      </c>
    </row>
    <row r="123" spans="1:8" s="152" customFormat="1">
      <c r="A123" s="185" t="s">
        <v>178</v>
      </c>
      <c r="B123" s="191">
        <v>2</v>
      </c>
      <c r="C123" s="190">
        <v>0</v>
      </c>
      <c r="D123" s="186">
        <v>1</v>
      </c>
      <c r="E123" s="186"/>
      <c r="F123" s="210">
        <f t="shared" si="0"/>
        <v>3</v>
      </c>
      <c r="G123" s="211">
        <f t="shared" si="1"/>
        <v>1</v>
      </c>
      <c r="H123" s="212">
        <f t="shared" si="5"/>
        <v>6.0893922786505903E-3</v>
      </c>
    </row>
    <row r="124" spans="1:8" s="152" customFormat="1">
      <c r="A124" s="202" t="s">
        <v>179</v>
      </c>
      <c r="B124" s="191">
        <v>0</v>
      </c>
      <c r="C124" s="190">
        <v>1</v>
      </c>
      <c r="D124" s="186">
        <v>0</v>
      </c>
      <c r="E124" s="186"/>
      <c r="F124" s="210">
        <f t="shared" si="0"/>
        <v>1</v>
      </c>
      <c r="G124" s="211">
        <f t="shared" si="1"/>
        <v>0.33333333333333331</v>
      </c>
      <c r="H124" s="212">
        <f t="shared" si="5"/>
        <v>2.0297974262168637E-3</v>
      </c>
    </row>
    <row r="125" spans="1:8" s="152" customFormat="1">
      <c r="A125" s="185" t="s">
        <v>180</v>
      </c>
      <c r="B125" s="191">
        <v>50</v>
      </c>
      <c r="C125" s="190">
        <v>43</v>
      </c>
      <c r="D125" s="186">
        <v>99</v>
      </c>
      <c r="E125" s="186"/>
      <c r="F125" s="210">
        <f t="shared" si="0"/>
        <v>192</v>
      </c>
      <c r="G125" s="211">
        <f t="shared" si="1"/>
        <v>64</v>
      </c>
      <c r="H125" s="212">
        <f t="shared" si="5"/>
        <v>0.38972110583363778</v>
      </c>
    </row>
    <row r="126" spans="1:8" s="152" customFormat="1">
      <c r="A126" s="185" t="s">
        <v>181</v>
      </c>
      <c r="B126" s="191">
        <v>170</v>
      </c>
      <c r="C126" s="190">
        <v>121</v>
      </c>
      <c r="D126" s="186">
        <v>168</v>
      </c>
      <c r="E126" s="186"/>
      <c r="F126" s="210">
        <f t="shared" si="0"/>
        <v>459</v>
      </c>
      <c r="G126" s="211">
        <f t="shared" si="1"/>
        <v>153</v>
      </c>
      <c r="H126" s="212">
        <f t="shared" si="5"/>
        <v>0.93167701863354035</v>
      </c>
    </row>
    <row r="127" spans="1:8" s="152" customFormat="1">
      <c r="A127" s="185" t="s">
        <v>182</v>
      </c>
      <c r="B127" s="191">
        <v>13</v>
      </c>
      <c r="C127" s="190">
        <v>5</v>
      </c>
      <c r="D127" s="186">
        <v>15</v>
      </c>
      <c r="E127" s="186"/>
      <c r="F127" s="210">
        <f t="shared" si="0"/>
        <v>33</v>
      </c>
      <c r="G127" s="211">
        <f t="shared" si="1"/>
        <v>11</v>
      </c>
      <c r="H127" s="212">
        <f t="shared" si="5"/>
        <v>6.6983315065156507E-2</v>
      </c>
    </row>
    <row r="128" spans="1:8" s="152" customFormat="1">
      <c r="A128" s="187" t="s">
        <v>183</v>
      </c>
      <c r="B128" s="191">
        <v>25</v>
      </c>
      <c r="C128" s="190">
        <v>17</v>
      </c>
      <c r="D128" s="186">
        <v>10</v>
      </c>
      <c r="E128" s="186"/>
      <c r="F128" s="210">
        <f t="shared" si="0"/>
        <v>52</v>
      </c>
      <c r="G128" s="211">
        <f t="shared" si="1"/>
        <v>17.333333333333332</v>
      </c>
      <c r="H128" s="212">
        <f t="shared" si="5"/>
        <v>0.10554946616327691</v>
      </c>
    </row>
    <row r="129" spans="1:8" s="152" customFormat="1">
      <c r="A129" s="185" t="s">
        <v>184</v>
      </c>
      <c r="B129" s="191">
        <v>10</v>
      </c>
      <c r="C129" s="190">
        <v>5</v>
      </c>
      <c r="D129" s="186">
        <v>22</v>
      </c>
      <c r="E129" s="186"/>
      <c r="F129" s="210">
        <f t="shared" si="0"/>
        <v>37</v>
      </c>
      <c r="G129" s="211">
        <f t="shared" si="1"/>
        <v>12.333333333333334</v>
      </c>
      <c r="H129" s="212">
        <f t="shared" si="5"/>
        <v>7.5102504770023948E-2</v>
      </c>
    </row>
    <row r="130" spans="1:8" s="152" customFormat="1">
      <c r="A130" s="185" t="s">
        <v>185</v>
      </c>
      <c r="B130" s="191">
        <v>373</v>
      </c>
      <c r="C130" s="190">
        <v>296</v>
      </c>
      <c r="D130" s="186">
        <v>413</v>
      </c>
      <c r="E130" s="186"/>
      <c r="F130" s="210">
        <f t="shared" si="0"/>
        <v>1082</v>
      </c>
      <c r="G130" s="211">
        <f t="shared" si="1"/>
        <v>360.66666666666669</v>
      </c>
      <c r="H130" s="212">
        <f t="shared" si="5"/>
        <v>2.1962408151666462</v>
      </c>
    </row>
    <row r="131" spans="1:8" s="152" customFormat="1">
      <c r="A131" s="187" t="s">
        <v>186</v>
      </c>
      <c r="B131" s="191">
        <v>13</v>
      </c>
      <c r="C131" s="190">
        <v>13</v>
      </c>
      <c r="D131" s="186">
        <v>22</v>
      </c>
      <c r="E131" s="186"/>
      <c r="F131" s="210">
        <f t="shared" ref="F131:F194" si="8">SUM(B131:E131)</f>
        <v>48</v>
      </c>
      <c r="G131" s="211">
        <f t="shared" ref="G131:G194" si="9">AVERAGE(B131:E131)</f>
        <v>16</v>
      </c>
      <c r="H131" s="212">
        <f t="shared" si="5"/>
        <v>9.7430276458409446E-2</v>
      </c>
    </row>
    <row r="132" spans="1:8" s="152" customFormat="1">
      <c r="A132" s="187" t="s">
        <v>187</v>
      </c>
      <c r="B132" s="191">
        <v>0</v>
      </c>
      <c r="C132" s="190">
        <v>0</v>
      </c>
      <c r="D132" s="186">
        <v>0</v>
      </c>
      <c r="E132" s="186"/>
      <c r="F132" s="210">
        <f t="shared" si="8"/>
        <v>0</v>
      </c>
      <c r="G132" s="211">
        <f t="shared" si="9"/>
        <v>0</v>
      </c>
      <c r="H132" s="212">
        <f t="shared" si="5"/>
        <v>0</v>
      </c>
    </row>
    <row r="133" spans="1:8" s="152" customFormat="1">
      <c r="A133" s="185" t="s">
        <v>20</v>
      </c>
      <c r="B133" s="191">
        <v>215</v>
      </c>
      <c r="C133" s="190">
        <v>182</v>
      </c>
      <c r="D133" s="186">
        <v>264</v>
      </c>
      <c r="E133" s="186"/>
      <c r="F133" s="210">
        <f t="shared" si="8"/>
        <v>661</v>
      </c>
      <c r="G133" s="211">
        <f t="shared" si="9"/>
        <v>220.33333333333334</v>
      </c>
      <c r="H133" s="212">
        <f t="shared" ref="H133:H196" si="10">(F133/$F$276)*100</f>
        <v>1.3416960987293467</v>
      </c>
    </row>
    <row r="134" spans="1:8" s="152" customFormat="1">
      <c r="A134" s="185" t="s">
        <v>188</v>
      </c>
      <c r="B134" s="191">
        <v>1</v>
      </c>
      <c r="C134" s="190">
        <v>1</v>
      </c>
      <c r="D134" s="186">
        <v>11</v>
      </c>
      <c r="E134" s="186"/>
      <c r="F134" s="210">
        <f t="shared" si="8"/>
        <v>13</v>
      </c>
      <c r="G134" s="211">
        <f t="shared" si="9"/>
        <v>4.333333333333333</v>
      </c>
      <c r="H134" s="212">
        <f t="shared" si="10"/>
        <v>2.6387366540819229E-2</v>
      </c>
    </row>
    <row r="135" spans="1:8" s="152" customFormat="1">
      <c r="A135" s="185" t="s">
        <v>189</v>
      </c>
      <c r="B135" s="191">
        <v>0</v>
      </c>
      <c r="C135" s="190">
        <v>2</v>
      </c>
      <c r="D135" s="186">
        <v>0</v>
      </c>
      <c r="E135" s="186"/>
      <c r="F135" s="210">
        <f t="shared" si="8"/>
        <v>2</v>
      </c>
      <c r="G135" s="211">
        <f t="shared" si="9"/>
        <v>0.66666666666666663</v>
      </c>
      <c r="H135" s="212">
        <f t="shared" si="10"/>
        <v>4.0595948524337275E-3</v>
      </c>
    </row>
    <row r="136" spans="1:8" s="152" customFormat="1">
      <c r="A136" s="185" t="s">
        <v>190</v>
      </c>
      <c r="B136" s="191">
        <v>0</v>
      </c>
      <c r="C136" s="190">
        <v>0</v>
      </c>
      <c r="D136" s="186">
        <v>0</v>
      </c>
      <c r="E136" s="186"/>
      <c r="F136" s="210">
        <f t="shared" si="8"/>
        <v>0</v>
      </c>
      <c r="G136" s="211">
        <f t="shared" si="9"/>
        <v>0</v>
      </c>
      <c r="H136" s="212">
        <f t="shared" si="10"/>
        <v>0</v>
      </c>
    </row>
    <row r="137" spans="1:8" s="152" customFormat="1">
      <c r="A137" s="185" t="s">
        <v>191</v>
      </c>
      <c r="B137" s="191">
        <v>429</v>
      </c>
      <c r="C137" s="190">
        <v>333</v>
      </c>
      <c r="D137" s="186">
        <v>362</v>
      </c>
      <c r="E137" s="186"/>
      <c r="F137" s="210">
        <f t="shared" si="8"/>
        <v>1124</v>
      </c>
      <c r="G137" s="211">
        <f t="shared" si="9"/>
        <v>374.66666666666669</v>
      </c>
      <c r="H137" s="212">
        <f t="shared" si="10"/>
        <v>2.2814923070677549</v>
      </c>
    </row>
    <row r="138" spans="1:8" s="152" customFormat="1">
      <c r="A138" s="185" t="s">
        <v>192</v>
      </c>
      <c r="B138" s="191">
        <v>282</v>
      </c>
      <c r="C138" s="190">
        <v>270</v>
      </c>
      <c r="D138" s="186">
        <v>319</v>
      </c>
      <c r="E138" s="186"/>
      <c r="F138" s="210">
        <f t="shared" si="8"/>
        <v>871</v>
      </c>
      <c r="G138" s="211">
        <f t="shared" si="9"/>
        <v>290.33333333333331</v>
      </c>
      <c r="H138" s="212">
        <f t="shared" si="10"/>
        <v>1.767953558234888</v>
      </c>
    </row>
    <row r="139" spans="1:8" s="152" customFormat="1">
      <c r="A139" s="185" t="s">
        <v>193</v>
      </c>
      <c r="B139" s="191">
        <v>0</v>
      </c>
      <c r="C139" s="190">
        <v>0</v>
      </c>
      <c r="D139" s="186">
        <v>2</v>
      </c>
      <c r="E139" s="186"/>
      <c r="F139" s="210">
        <f t="shared" si="8"/>
        <v>2</v>
      </c>
      <c r="G139" s="211">
        <f t="shared" si="9"/>
        <v>0.66666666666666663</v>
      </c>
      <c r="H139" s="212">
        <f t="shared" si="10"/>
        <v>4.0595948524337275E-3</v>
      </c>
    </row>
    <row r="140" spans="1:8" s="152" customFormat="1">
      <c r="A140" s="185" t="s">
        <v>194</v>
      </c>
      <c r="B140" s="191">
        <v>33</v>
      </c>
      <c r="C140" s="190">
        <v>22</v>
      </c>
      <c r="D140" s="186">
        <v>44</v>
      </c>
      <c r="E140" s="186"/>
      <c r="F140" s="210">
        <f t="shared" si="8"/>
        <v>99</v>
      </c>
      <c r="G140" s="211">
        <f t="shared" si="9"/>
        <v>33</v>
      </c>
      <c r="H140" s="212">
        <f t="shared" si="10"/>
        <v>0.20094994519546952</v>
      </c>
    </row>
    <row r="141" spans="1:8" s="152" customFormat="1">
      <c r="A141" s="185" t="s">
        <v>195</v>
      </c>
      <c r="B141" s="191">
        <v>0</v>
      </c>
      <c r="C141" s="190">
        <v>0</v>
      </c>
      <c r="D141" s="186">
        <v>1</v>
      </c>
      <c r="E141" s="186"/>
      <c r="F141" s="210">
        <f t="shared" si="8"/>
        <v>1</v>
      </c>
      <c r="G141" s="211">
        <f t="shared" si="9"/>
        <v>0.33333333333333331</v>
      </c>
      <c r="H141" s="212">
        <f t="shared" si="10"/>
        <v>2.0297974262168637E-3</v>
      </c>
    </row>
    <row r="142" spans="1:8" s="152" customFormat="1">
      <c r="A142" s="185" t="s">
        <v>196</v>
      </c>
      <c r="B142" s="191">
        <v>149</v>
      </c>
      <c r="C142" s="190">
        <v>201</v>
      </c>
      <c r="D142" s="186">
        <v>56</v>
      </c>
      <c r="E142" s="186"/>
      <c r="F142" s="210">
        <f t="shared" si="8"/>
        <v>406</v>
      </c>
      <c r="G142" s="211">
        <f t="shared" si="9"/>
        <v>135.33333333333334</v>
      </c>
      <c r="H142" s="212">
        <f t="shared" si="10"/>
        <v>0.82409775504404659</v>
      </c>
    </row>
    <row r="143" spans="1:8" s="152" customFormat="1">
      <c r="A143" s="185" t="s">
        <v>197</v>
      </c>
      <c r="B143" s="191">
        <v>6</v>
      </c>
      <c r="C143" s="190">
        <v>2</v>
      </c>
      <c r="D143" s="186">
        <v>12</v>
      </c>
      <c r="E143" s="186"/>
      <c r="F143" s="210">
        <f t="shared" si="8"/>
        <v>20</v>
      </c>
      <c r="G143" s="211">
        <f t="shared" si="9"/>
        <v>6.666666666666667</v>
      </c>
      <c r="H143" s="212">
        <f t="shared" si="10"/>
        <v>4.0595948524337275E-2</v>
      </c>
    </row>
    <row r="144" spans="1:8" s="152" customFormat="1">
      <c r="A144" s="185" t="s">
        <v>198</v>
      </c>
      <c r="B144" s="191">
        <v>0</v>
      </c>
      <c r="C144" s="190">
        <v>0</v>
      </c>
      <c r="D144" s="186">
        <v>2</v>
      </c>
      <c r="E144" s="186"/>
      <c r="F144" s="210">
        <f t="shared" si="8"/>
        <v>2</v>
      </c>
      <c r="G144" s="211">
        <f t="shared" si="9"/>
        <v>0.66666666666666663</v>
      </c>
      <c r="H144" s="212">
        <f t="shared" si="10"/>
        <v>4.0595948524337275E-3</v>
      </c>
    </row>
    <row r="145" spans="1:8" s="152" customFormat="1">
      <c r="A145" s="185" t="s">
        <v>199</v>
      </c>
      <c r="B145" s="191">
        <v>13</v>
      </c>
      <c r="C145" s="190">
        <v>1</v>
      </c>
      <c r="D145" s="186">
        <v>6</v>
      </c>
      <c r="E145" s="186"/>
      <c r="F145" s="210">
        <f t="shared" si="8"/>
        <v>20</v>
      </c>
      <c r="G145" s="211">
        <f t="shared" si="9"/>
        <v>6.666666666666667</v>
      </c>
      <c r="H145" s="212">
        <f t="shared" si="10"/>
        <v>4.0595948524337275E-2</v>
      </c>
    </row>
    <row r="146" spans="1:8" s="152" customFormat="1">
      <c r="A146" s="185" t="s">
        <v>200</v>
      </c>
      <c r="B146" s="191">
        <v>33</v>
      </c>
      <c r="C146" s="190">
        <v>44</v>
      </c>
      <c r="D146" s="186">
        <v>37</v>
      </c>
      <c r="E146" s="186"/>
      <c r="F146" s="210">
        <f t="shared" si="8"/>
        <v>114</v>
      </c>
      <c r="G146" s="211">
        <f t="shared" si="9"/>
        <v>38</v>
      </c>
      <c r="H146" s="212">
        <f t="shared" si="10"/>
        <v>0.23139690658872245</v>
      </c>
    </row>
    <row r="147" spans="1:8" s="152" customFormat="1">
      <c r="A147" s="197" t="s">
        <v>201</v>
      </c>
      <c r="B147" s="191">
        <v>0</v>
      </c>
      <c r="C147" s="190">
        <v>5</v>
      </c>
      <c r="D147" s="186">
        <v>53</v>
      </c>
      <c r="E147" s="186"/>
      <c r="F147" s="210">
        <f t="shared" si="8"/>
        <v>58</v>
      </c>
      <c r="G147" s="211">
        <f t="shared" si="9"/>
        <v>19.333333333333332</v>
      </c>
      <c r="H147" s="212">
        <f t="shared" si="10"/>
        <v>0.11772825072057808</v>
      </c>
    </row>
    <row r="148" spans="1:8" s="152" customFormat="1">
      <c r="A148" s="185" t="s">
        <v>202</v>
      </c>
      <c r="B148" s="191">
        <v>0</v>
      </c>
      <c r="C148" s="190">
        <v>0</v>
      </c>
      <c r="D148" s="186">
        <v>1</v>
      </c>
      <c r="E148" s="186"/>
      <c r="F148" s="210">
        <f t="shared" si="8"/>
        <v>1</v>
      </c>
      <c r="G148" s="211">
        <f t="shared" si="9"/>
        <v>0.33333333333333331</v>
      </c>
      <c r="H148" s="212">
        <f t="shared" si="10"/>
        <v>2.0297974262168637E-3</v>
      </c>
    </row>
    <row r="149" spans="1:8" s="152" customFormat="1">
      <c r="A149" s="185" t="s">
        <v>203</v>
      </c>
      <c r="B149" s="191">
        <v>265</v>
      </c>
      <c r="C149" s="190">
        <v>298</v>
      </c>
      <c r="D149" s="186">
        <v>385</v>
      </c>
      <c r="E149" s="186"/>
      <c r="F149" s="210">
        <f t="shared" si="8"/>
        <v>948</v>
      </c>
      <c r="G149" s="211">
        <f t="shared" si="9"/>
        <v>316</v>
      </c>
      <c r="H149" s="212">
        <f t="shared" si="10"/>
        <v>1.9242479600535867</v>
      </c>
    </row>
    <row r="150" spans="1:8" s="152" customFormat="1">
      <c r="A150" s="185" t="s">
        <v>204</v>
      </c>
      <c r="B150" s="191">
        <v>0</v>
      </c>
      <c r="C150" s="190">
        <v>0</v>
      </c>
      <c r="D150" s="186">
        <v>0</v>
      </c>
      <c r="E150" s="186"/>
      <c r="F150" s="210">
        <f t="shared" si="8"/>
        <v>0</v>
      </c>
      <c r="G150" s="211">
        <f t="shared" si="9"/>
        <v>0</v>
      </c>
      <c r="H150" s="212">
        <f t="shared" si="10"/>
        <v>0</v>
      </c>
    </row>
    <row r="151" spans="1:8" s="152" customFormat="1">
      <c r="A151" s="187" t="s">
        <v>205</v>
      </c>
      <c r="B151" s="191">
        <v>377</v>
      </c>
      <c r="C151" s="190">
        <v>449</v>
      </c>
      <c r="D151" s="186">
        <v>371</v>
      </c>
      <c r="E151" s="186"/>
      <c r="F151" s="210">
        <f t="shared" si="8"/>
        <v>1197</v>
      </c>
      <c r="G151" s="211">
        <f t="shared" si="9"/>
        <v>399</v>
      </c>
      <c r="H151" s="212">
        <f t="shared" si="10"/>
        <v>2.4296675191815855</v>
      </c>
    </row>
    <row r="152" spans="1:8" s="152" customFormat="1">
      <c r="A152" s="185" t="s">
        <v>206</v>
      </c>
      <c r="B152" s="191">
        <v>0</v>
      </c>
      <c r="C152" s="190">
        <v>0</v>
      </c>
      <c r="D152" s="186">
        <v>0</v>
      </c>
      <c r="E152" s="186"/>
      <c r="F152" s="210">
        <f t="shared" si="8"/>
        <v>0</v>
      </c>
      <c r="G152" s="211">
        <f t="shared" si="9"/>
        <v>0</v>
      </c>
      <c r="H152" s="212">
        <f t="shared" si="10"/>
        <v>0</v>
      </c>
    </row>
    <row r="153" spans="1:8" s="152" customFormat="1">
      <c r="A153" s="185" t="s">
        <v>207</v>
      </c>
      <c r="B153" s="191">
        <v>0</v>
      </c>
      <c r="C153" s="190">
        <v>1</v>
      </c>
      <c r="D153" s="186">
        <v>1</v>
      </c>
      <c r="E153" s="186"/>
      <c r="F153" s="210">
        <f t="shared" si="8"/>
        <v>2</v>
      </c>
      <c r="G153" s="211">
        <f t="shared" si="9"/>
        <v>0.66666666666666663</v>
      </c>
      <c r="H153" s="212">
        <f t="shared" si="10"/>
        <v>4.0595948524337275E-3</v>
      </c>
    </row>
    <row r="154" spans="1:8" s="152" customFormat="1">
      <c r="A154" s="185" t="s">
        <v>208</v>
      </c>
      <c r="B154" s="191">
        <v>6</v>
      </c>
      <c r="C154" s="190">
        <v>9</v>
      </c>
      <c r="D154" s="186">
        <v>12</v>
      </c>
      <c r="E154" s="186"/>
      <c r="F154" s="210">
        <f t="shared" si="8"/>
        <v>27</v>
      </c>
      <c r="G154" s="211">
        <f t="shared" si="9"/>
        <v>9</v>
      </c>
      <c r="H154" s="212">
        <f t="shared" si="10"/>
        <v>5.4804530507855317E-2</v>
      </c>
    </row>
    <row r="155" spans="1:8" s="152" customFormat="1">
      <c r="A155" s="185" t="s">
        <v>209</v>
      </c>
      <c r="B155" s="191">
        <v>3</v>
      </c>
      <c r="C155" s="190">
        <v>0</v>
      </c>
      <c r="D155" s="186">
        <v>0</v>
      </c>
      <c r="E155" s="186"/>
      <c r="F155" s="210">
        <f t="shared" si="8"/>
        <v>3</v>
      </c>
      <c r="G155" s="211">
        <f t="shared" si="9"/>
        <v>1</v>
      </c>
      <c r="H155" s="212">
        <f t="shared" si="10"/>
        <v>6.0893922786505903E-3</v>
      </c>
    </row>
    <row r="156" spans="1:8" s="152" customFormat="1">
      <c r="A156" s="185" t="s">
        <v>210</v>
      </c>
      <c r="B156" s="191">
        <v>83</v>
      </c>
      <c r="C156" s="190">
        <v>63</v>
      </c>
      <c r="D156" s="186">
        <v>89</v>
      </c>
      <c r="E156" s="189"/>
      <c r="F156" s="210">
        <f t="shared" si="8"/>
        <v>235</v>
      </c>
      <c r="G156" s="211">
        <f t="shared" si="9"/>
        <v>78.333333333333329</v>
      </c>
      <c r="H156" s="212">
        <f t="shared" si="10"/>
        <v>0.47700239516096299</v>
      </c>
    </row>
    <row r="157" spans="1:8" s="152" customFormat="1">
      <c r="A157" s="185" t="s">
        <v>211</v>
      </c>
      <c r="B157" s="191">
        <v>46</v>
      </c>
      <c r="C157" s="190">
        <v>87</v>
      </c>
      <c r="D157" s="186">
        <v>42</v>
      </c>
      <c r="E157" s="186"/>
      <c r="F157" s="210">
        <f t="shared" si="8"/>
        <v>175</v>
      </c>
      <c r="G157" s="211">
        <f t="shared" si="9"/>
        <v>58.333333333333336</v>
      </c>
      <c r="H157" s="212">
        <f t="shared" si="10"/>
        <v>0.35521454958795112</v>
      </c>
    </row>
    <row r="158" spans="1:8" s="152" customFormat="1">
      <c r="A158" s="185" t="s">
        <v>212</v>
      </c>
      <c r="B158" s="191">
        <v>0</v>
      </c>
      <c r="C158" s="190">
        <v>0</v>
      </c>
      <c r="D158" s="186">
        <v>0</v>
      </c>
      <c r="E158" s="186"/>
      <c r="F158" s="210">
        <f t="shared" si="8"/>
        <v>0</v>
      </c>
      <c r="G158" s="211">
        <f t="shared" si="9"/>
        <v>0</v>
      </c>
      <c r="H158" s="212">
        <f t="shared" si="10"/>
        <v>0</v>
      </c>
    </row>
    <row r="159" spans="1:8" s="152" customFormat="1">
      <c r="A159" s="185" t="s">
        <v>213</v>
      </c>
      <c r="B159" s="191">
        <v>1</v>
      </c>
      <c r="C159" s="190">
        <v>3</v>
      </c>
      <c r="D159" s="186">
        <v>3</v>
      </c>
      <c r="E159" s="186"/>
      <c r="F159" s="210">
        <f t="shared" si="8"/>
        <v>7</v>
      </c>
      <c r="G159" s="211">
        <f t="shared" si="9"/>
        <v>2.3333333333333335</v>
      </c>
      <c r="H159" s="212">
        <f t="shared" si="10"/>
        <v>1.4208581983518044E-2</v>
      </c>
    </row>
    <row r="160" spans="1:8" s="152" customFormat="1">
      <c r="A160" s="185" t="s">
        <v>214</v>
      </c>
      <c r="B160" s="191">
        <v>6</v>
      </c>
      <c r="C160" s="190">
        <v>5</v>
      </c>
      <c r="D160" s="186">
        <v>11</v>
      </c>
      <c r="E160" s="186"/>
      <c r="F160" s="210">
        <f t="shared" si="8"/>
        <v>22</v>
      </c>
      <c r="G160" s="211">
        <f t="shared" si="9"/>
        <v>7.333333333333333</v>
      </c>
      <c r="H160" s="212">
        <f t="shared" si="10"/>
        <v>4.4655543376770995E-2</v>
      </c>
    </row>
    <row r="161" spans="1:8" s="152" customFormat="1">
      <c r="A161" s="187" t="s">
        <v>215</v>
      </c>
      <c r="B161" s="191">
        <v>260</v>
      </c>
      <c r="C161" s="190">
        <v>135</v>
      </c>
      <c r="D161" s="186">
        <v>148</v>
      </c>
      <c r="E161" s="189"/>
      <c r="F161" s="210">
        <f t="shared" si="8"/>
        <v>543</v>
      </c>
      <c r="G161" s="211">
        <f t="shared" si="9"/>
        <v>181</v>
      </c>
      <c r="H161" s="212">
        <f t="shared" si="10"/>
        <v>1.1021800024357571</v>
      </c>
    </row>
    <row r="162" spans="1:8" s="152" customFormat="1">
      <c r="A162" s="185" t="s">
        <v>216</v>
      </c>
      <c r="B162" s="191">
        <v>1</v>
      </c>
      <c r="C162" s="190">
        <v>0</v>
      </c>
      <c r="D162" s="186">
        <v>3</v>
      </c>
      <c r="E162" s="186"/>
      <c r="F162" s="210">
        <f t="shared" si="8"/>
        <v>4</v>
      </c>
      <c r="G162" s="211">
        <f t="shared" si="9"/>
        <v>1.3333333333333333</v>
      </c>
      <c r="H162" s="212">
        <f t="shared" si="10"/>
        <v>8.1191897048674549E-3</v>
      </c>
    </row>
    <row r="163" spans="1:8" s="152" customFormat="1">
      <c r="A163" s="187" t="s">
        <v>217</v>
      </c>
      <c r="B163" s="191">
        <v>32</v>
      </c>
      <c r="C163" s="190">
        <v>43</v>
      </c>
      <c r="D163" s="186">
        <v>44</v>
      </c>
      <c r="E163" s="186"/>
      <c r="F163" s="210">
        <f t="shared" si="8"/>
        <v>119</v>
      </c>
      <c r="G163" s="211">
        <f t="shared" si="9"/>
        <v>39.666666666666664</v>
      </c>
      <c r="H163" s="212">
        <f t="shared" si="10"/>
        <v>0.24154589371980675</v>
      </c>
    </row>
    <row r="164" spans="1:8" s="152" customFormat="1">
      <c r="A164" s="185" t="s">
        <v>218</v>
      </c>
      <c r="B164" s="191">
        <v>4</v>
      </c>
      <c r="C164" s="190">
        <v>3</v>
      </c>
      <c r="D164" s="186">
        <v>2</v>
      </c>
      <c r="E164" s="189"/>
      <c r="F164" s="210">
        <f t="shared" si="8"/>
        <v>9</v>
      </c>
      <c r="G164" s="211">
        <f t="shared" si="9"/>
        <v>3</v>
      </c>
      <c r="H164" s="212">
        <f t="shared" si="10"/>
        <v>1.826817683595177E-2</v>
      </c>
    </row>
    <row r="165" spans="1:8" s="152" customFormat="1">
      <c r="A165" s="185" t="s">
        <v>219</v>
      </c>
      <c r="B165" s="191">
        <v>9</v>
      </c>
      <c r="C165" s="190">
        <v>6</v>
      </c>
      <c r="D165" s="186">
        <v>5</v>
      </c>
      <c r="E165" s="186"/>
      <c r="F165" s="210">
        <f t="shared" si="8"/>
        <v>20</v>
      </c>
      <c r="G165" s="211">
        <f t="shared" si="9"/>
        <v>6.666666666666667</v>
      </c>
      <c r="H165" s="212">
        <f t="shared" si="10"/>
        <v>4.0595948524337275E-2</v>
      </c>
    </row>
    <row r="166" spans="1:8" s="152" customFormat="1">
      <c r="A166" s="185" t="s">
        <v>220</v>
      </c>
      <c r="B166" s="191">
        <v>0</v>
      </c>
      <c r="C166" s="190">
        <v>0</v>
      </c>
      <c r="D166" s="186">
        <v>1</v>
      </c>
      <c r="E166" s="186"/>
      <c r="F166" s="210">
        <f t="shared" si="8"/>
        <v>1</v>
      </c>
      <c r="G166" s="211">
        <f t="shared" si="9"/>
        <v>0.33333333333333331</v>
      </c>
      <c r="H166" s="212">
        <f t="shared" si="10"/>
        <v>2.0297974262168637E-3</v>
      </c>
    </row>
    <row r="167" spans="1:8" s="152" customFormat="1">
      <c r="A167" s="185" t="s">
        <v>221</v>
      </c>
      <c r="B167" s="191">
        <v>0</v>
      </c>
      <c r="C167" s="190">
        <v>0</v>
      </c>
      <c r="D167" s="186">
        <v>0</v>
      </c>
      <c r="E167" s="189"/>
      <c r="F167" s="210">
        <f t="shared" si="8"/>
        <v>0</v>
      </c>
      <c r="G167" s="211">
        <f t="shared" si="9"/>
        <v>0</v>
      </c>
      <c r="H167" s="212">
        <f t="shared" si="10"/>
        <v>0</v>
      </c>
    </row>
    <row r="168" spans="1:8" s="152" customFormat="1">
      <c r="A168" s="185" t="s">
        <v>222</v>
      </c>
      <c r="B168" s="191">
        <v>6</v>
      </c>
      <c r="C168" s="190">
        <v>10</v>
      </c>
      <c r="D168" s="186">
        <v>22</v>
      </c>
      <c r="E168" s="189"/>
      <c r="F168" s="210">
        <f t="shared" si="8"/>
        <v>38</v>
      </c>
      <c r="G168" s="211">
        <f t="shared" si="9"/>
        <v>12.666666666666666</v>
      </c>
      <c r="H168" s="212">
        <f t="shared" si="10"/>
        <v>7.7132302196240815E-2</v>
      </c>
    </row>
    <row r="169" spans="1:8" s="152" customFormat="1">
      <c r="A169" s="187" t="s">
        <v>223</v>
      </c>
      <c r="B169" s="191">
        <v>356</v>
      </c>
      <c r="C169" s="190">
        <v>227</v>
      </c>
      <c r="D169" s="186">
        <v>272</v>
      </c>
      <c r="E169" s="186"/>
      <c r="F169" s="210">
        <f t="shared" si="8"/>
        <v>855</v>
      </c>
      <c r="G169" s="211">
        <f t="shared" si="9"/>
        <v>285</v>
      </c>
      <c r="H169" s="212">
        <f t="shared" si="10"/>
        <v>1.7354767994154183</v>
      </c>
    </row>
    <row r="170" spans="1:8" s="152" customFormat="1">
      <c r="A170" s="187" t="s">
        <v>224</v>
      </c>
      <c r="B170" s="191">
        <v>3</v>
      </c>
      <c r="C170" s="190">
        <v>5</v>
      </c>
      <c r="D170" s="186">
        <v>13</v>
      </c>
      <c r="E170" s="186"/>
      <c r="F170" s="210">
        <f t="shared" si="8"/>
        <v>21</v>
      </c>
      <c r="G170" s="211">
        <f t="shared" si="9"/>
        <v>7</v>
      </c>
      <c r="H170" s="212">
        <f t="shared" si="10"/>
        <v>4.2625745950554135E-2</v>
      </c>
    </row>
    <row r="171" spans="1:8" s="152" customFormat="1">
      <c r="A171" s="187" t="s">
        <v>225</v>
      </c>
      <c r="B171" s="191">
        <v>50</v>
      </c>
      <c r="C171" s="190">
        <v>38</v>
      </c>
      <c r="D171" s="186">
        <v>98</v>
      </c>
      <c r="E171" s="186"/>
      <c r="F171" s="210">
        <f t="shared" si="8"/>
        <v>186</v>
      </c>
      <c r="G171" s="211">
        <f t="shared" si="9"/>
        <v>62</v>
      </c>
      <c r="H171" s="212">
        <f t="shared" si="10"/>
        <v>0.37754232127633663</v>
      </c>
    </row>
    <row r="172" spans="1:8" s="152" customFormat="1">
      <c r="A172" s="187" t="s">
        <v>226</v>
      </c>
      <c r="B172" s="191">
        <v>0</v>
      </c>
      <c r="C172" s="190">
        <v>0</v>
      </c>
      <c r="D172" s="186">
        <v>0</v>
      </c>
      <c r="E172" s="186"/>
      <c r="F172" s="210">
        <f t="shared" si="8"/>
        <v>0</v>
      </c>
      <c r="G172" s="211">
        <f t="shared" si="9"/>
        <v>0</v>
      </c>
      <c r="H172" s="212">
        <f t="shared" si="10"/>
        <v>0</v>
      </c>
    </row>
    <row r="173" spans="1:8" s="152" customFormat="1">
      <c r="A173" s="187" t="s">
        <v>227</v>
      </c>
      <c r="B173" s="191">
        <v>138</v>
      </c>
      <c r="C173" s="190">
        <v>133</v>
      </c>
      <c r="D173" s="186">
        <v>156</v>
      </c>
      <c r="E173" s="186"/>
      <c r="F173" s="210">
        <f t="shared" si="8"/>
        <v>427</v>
      </c>
      <c r="G173" s="211">
        <f t="shared" si="9"/>
        <v>142.33333333333334</v>
      </c>
      <c r="H173" s="212">
        <f t="shared" si="10"/>
        <v>0.86672350099460083</v>
      </c>
    </row>
    <row r="174" spans="1:8" s="152" customFormat="1">
      <c r="A174" s="185" t="s">
        <v>228</v>
      </c>
      <c r="B174" s="191">
        <v>0</v>
      </c>
      <c r="C174" s="190">
        <v>1</v>
      </c>
      <c r="D174" s="186">
        <v>2</v>
      </c>
      <c r="E174" s="186"/>
      <c r="F174" s="210">
        <f t="shared" si="8"/>
        <v>3</v>
      </c>
      <c r="G174" s="211">
        <f t="shared" si="9"/>
        <v>1</v>
      </c>
      <c r="H174" s="212">
        <f t="shared" si="10"/>
        <v>6.0893922786505903E-3</v>
      </c>
    </row>
    <row r="175" spans="1:8" s="152" customFormat="1">
      <c r="A175" s="185" t="s">
        <v>229</v>
      </c>
      <c r="B175" s="191">
        <v>0</v>
      </c>
      <c r="C175" s="190">
        <v>2</v>
      </c>
      <c r="D175" s="186">
        <v>4</v>
      </c>
      <c r="E175" s="186"/>
      <c r="F175" s="210">
        <f t="shared" si="8"/>
        <v>6</v>
      </c>
      <c r="G175" s="211">
        <f t="shared" si="9"/>
        <v>2</v>
      </c>
      <c r="H175" s="212">
        <f t="shared" si="10"/>
        <v>1.2178784557301181E-2</v>
      </c>
    </row>
    <row r="176" spans="1:8" s="152" customFormat="1">
      <c r="A176" s="185" t="s">
        <v>230</v>
      </c>
      <c r="B176" s="191">
        <v>0</v>
      </c>
      <c r="C176" s="190">
        <v>0</v>
      </c>
      <c r="D176" s="186">
        <v>0</v>
      </c>
      <c r="E176" s="186"/>
      <c r="F176" s="210">
        <f t="shared" si="8"/>
        <v>0</v>
      </c>
      <c r="G176" s="211">
        <f t="shared" si="9"/>
        <v>0</v>
      </c>
      <c r="H176" s="212">
        <f t="shared" si="10"/>
        <v>0</v>
      </c>
    </row>
    <row r="177" spans="1:8" s="152" customFormat="1">
      <c r="A177" s="201" t="s">
        <v>231</v>
      </c>
      <c r="B177" s="191">
        <v>91</v>
      </c>
      <c r="C177" s="190">
        <v>81</v>
      </c>
      <c r="D177" s="186">
        <v>110</v>
      </c>
      <c r="E177" s="186"/>
      <c r="F177" s="210">
        <f t="shared" si="8"/>
        <v>282</v>
      </c>
      <c r="G177" s="211">
        <f t="shared" si="9"/>
        <v>94</v>
      </c>
      <c r="H177" s="212">
        <f t="shared" si="10"/>
        <v>0.5724028741931555</v>
      </c>
    </row>
    <row r="178" spans="1:8" s="152" customFormat="1">
      <c r="A178" s="187" t="s">
        <v>232</v>
      </c>
      <c r="B178" s="191">
        <v>0</v>
      </c>
      <c r="C178" s="190">
        <v>0</v>
      </c>
      <c r="D178" s="186">
        <v>0</v>
      </c>
      <c r="E178" s="186"/>
      <c r="F178" s="210">
        <f t="shared" si="8"/>
        <v>0</v>
      </c>
      <c r="G178" s="211">
        <f t="shared" si="9"/>
        <v>0</v>
      </c>
      <c r="H178" s="212">
        <f t="shared" si="10"/>
        <v>0</v>
      </c>
    </row>
    <row r="179" spans="1:8" s="152" customFormat="1">
      <c r="A179" s="185" t="s">
        <v>233</v>
      </c>
      <c r="B179" s="191">
        <v>140</v>
      </c>
      <c r="C179" s="190">
        <v>10</v>
      </c>
      <c r="D179" s="186">
        <v>20</v>
      </c>
      <c r="E179" s="186"/>
      <c r="F179" s="210">
        <f t="shared" si="8"/>
        <v>170</v>
      </c>
      <c r="G179" s="211">
        <f t="shared" si="9"/>
        <v>56.666666666666664</v>
      </c>
      <c r="H179" s="212">
        <f t="shared" si="10"/>
        <v>0.34506556245686681</v>
      </c>
    </row>
    <row r="180" spans="1:8" s="152" customFormat="1">
      <c r="A180" s="185" t="s">
        <v>234</v>
      </c>
      <c r="B180" s="191">
        <v>740</v>
      </c>
      <c r="C180" s="190">
        <v>223</v>
      </c>
      <c r="D180" s="186">
        <v>185</v>
      </c>
      <c r="E180" s="186"/>
      <c r="F180" s="210">
        <f t="shared" si="8"/>
        <v>1148</v>
      </c>
      <c r="G180" s="211">
        <f t="shared" si="9"/>
        <v>382.66666666666669</v>
      </c>
      <c r="H180" s="212">
        <f t="shared" si="10"/>
        <v>2.3302074452969594</v>
      </c>
    </row>
    <row r="181" spans="1:8" s="152" customFormat="1">
      <c r="A181" s="202" t="s">
        <v>235</v>
      </c>
      <c r="B181" s="191">
        <v>8</v>
      </c>
      <c r="C181" s="190">
        <v>4</v>
      </c>
      <c r="D181" s="186">
        <v>4</v>
      </c>
      <c r="E181" s="186"/>
      <c r="F181" s="210">
        <f t="shared" si="8"/>
        <v>16</v>
      </c>
      <c r="G181" s="211">
        <f t="shared" si="9"/>
        <v>5.333333333333333</v>
      </c>
      <c r="H181" s="212">
        <f t="shared" si="10"/>
        <v>3.247675881946982E-2</v>
      </c>
    </row>
    <row r="182" spans="1:8" s="152" customFormat="1">
      <c r="A182" s="185" t="s">
        <v>236</v>
      </c>
      <c r="B182" s="191">
        <v>3</v>
      </c>
      <c r="C182" s="183">
        <v>9</v>
      </c>
      <c r="D182" s="186">
        <v>12</v>
      </c>
      <c r="E182" s="186"/>
      <c r="F182" s="210">
        <f t="shared" si="8"/>
        <v>24</v>
      </c>
      <c r="G182" s="211">
        <f t="shared" si="9"/>
        <v>8</v>
      </c>
      <c r="H182" s="212">
        <f t="shared" si="10"/>
        <v>4.8715138229204723E-2</v>
      </c>
    </row>
    <row r="183" spans="1:8" s="152" customFormat="1">
      <c r="A183" s="197" t="s">
        <v>237</v>
      </c>
      <c r="B183" s="191">
        <v>0</v>
      </c>
      <c r="C183" s="183">
        <v>0</v>
      </c>
      <c r="D183" s="186">
        <v>1</v>
      </c>
      <c r="E183" s="186"/>
      <c r="F183" s="210">
        <f t="shared" si="8"/>
        <v>1</v>
      </c>
      <c r="G183" s="211">
        <f t="shared" si="9"/>
        <v>0.33333333333333331</v>
      </c>
      <c r="H183" s="212">
        <f t="shared" si="10"/>
        <v>2.0297974262168637E-3</v>
      </c>
    </row>
    <row r="184" spans="1:8" s="152" customFormat="1">
      <c r="A184" s="185" t="s">
        <v>238</v>
      </c>
      <c r="B184" s="191">
        <v>0</v>
      </c>
      <c r="C184" s="190">
        <v>0</v>
      </c>
      <c r="D184" s="186">
        <v>0</v>
      </c>
      <c r="E184" s="186"/>
      <c r="F184" s="210">
        <f t="shared" si="8"/>
        <v>0</v>
      </c>
      <c r="G184" s="211">
        <f t="shared" si="9"/>
        <v>0</v>
      </c>
      <c r="H184" s="212">
        <f t="shared" si="10"/>
        <v>0</v>
      </c>
    </row>
    <row r="185" spans="1:8" s="152" customFormat="1">
      <c r="A185" s="185" t="s">
        <v>239</v>
      </c>
      <c r="B185" s="191">
        <v>5</v>
      </c>
      <c r="C185" s="190">
        <v>0</v>
      </c>
      <c r="D185" s="186">
        <v>1</v>
      </c>
      <c r="E185" s="186"/>
      <c r="F185" s="210">
        <f t="shared" si="8"/>
        <v>6</v>
      </c>
      <c r="G185" s="211">
        <f t="shared" si="9"/>
        <v>2</v>
      </c>
      <c r="H185" s="212">
        <f t="shared" si="10"/>
        <v>1.2178784557301181E-2</v>
      </c>
    </row>
    <row r="186" spans="1:8" s="152" customFormat="1">
      <c r="A186" s="185" t="s">
        <v>240</v>
      </c>
      <c r="B186" s="191">
        <v>0</v>
      </c>
      <c r="C186" s="190">
        <v>3</v>
      </c>
      <c r="D186" s="186">
        <v>2</v>
      </c>
      <c r="E186" s="186"/>
      <c r="F186" s="210">
        <f t="shared" si="8"/>
        <v>5</v>
      </c>
      <c r="G186" s="211">
        <f t="shared" si="9"/>
        <v>1.6666666666666667</v>
      </c>
      <c r="H186" s="212">
        <f t="shared" si="10"/>
        <v>1.0148987131084319E-2</v>
      </c>
    </row>
    <row r="187" spans="1:8" s="152" customFormat="1">
      <c r="A187" s="185" t="s">
        <v>241</v>
      </c>
      <c r="B187" s="191">
        <v>4</v>
      </c>
      <c r="C187" s="190">
        <v>4</v>
      </c>
      <c r="D187" s="186">
        <v>12</v>
      </c>
      <c r="E187" s="186"/>
      <c r="F187" s="210">
        <f t="shared" si="8"/>
        <v>20</v>
      </c>
      <c r="G187" s="211">
        <f t="shared" si="9"/>
        <v>6.666666666666667</v>
      </c>
      <c r="H187" s="212">
        <f t="shared" si="10"/>
        <v>4.0595948524337275E-2</v>
      </c>
    </row>
    <row r="188" spans="1:8" s="152" customFormat="1">
      <c r="A188" s="185" t="s">
        <v>242</v>
      </c>
      <c r="B188" s="191">
        <v>1</v>
      </c>
      <c r="C188" s="190">
        <v>1</v>
      </c>
      <c r="D188" s="186">
        <v>0</v>
      </c>
      <c r="E188" s="186"/>
      <c r="F188" s="210">
        <f t="shared" si="8"/>
        <v>2</v>
      </c>
      <c r="G188" s="211">
        <f t="shared" si="9"/>
        <v>0.66666666666666663</v>
      </c>
      <c r="H188" s="212">
        <f t="shared" si="10"/>
        <v>4.0595948524337275E-3</v>
      </c>
    </row>
    <row r="189" spans="1:8" s="152" customFormat="1">
      <c r="A189" s="185" t="s">
        <v>50</v>
      </c>
      <c r="B189" s="191">
        <v>467</v>
      </c>
      <c r="C189" s="190">
        <v>493</v>
      </c>
      <c r="D189" s="186">
        <v>587</v>
      </c>
      <c r="E189" s="186"/>
      <c r="F189" s="210">
        <f t="shared" si="8"/>
        <v>1547</v>
      </c>
      <c r="G189" s="211">
        <f t="shared" si="9"/>
        <v>515.66666666666663</v>
      </c>
      <c r="H189" s="212">
        <f t="shared" si="10"/>
        <v>3.1400966183574881</v>
      </c>
    </row>
    <row r="190" spans="1:8" s="152" customFormat="1">
      <c r="A190" s="185" t="s">
        <v>243</v>
      </c>
      <c r="B190" s="191">
        <v>0</v>
      </c>
      <c r="C190" s="190">
        <v>0</v>
      </c>
      <c r="D190" s="186">
        <v>0</v>
      </c>
      <c r="E190" s="186"/>
      <c r="F190" s="210">
        <f t="shared" si="8"/>
        <v>0</v>
      </c>
      <c r="G190" s="211">
        <f t="shared" si="9"/>
        <v>0</v>
      </c>
      <c r="H190" s="212">
        <f t="shared" si="10"/>
        <v>0</v>
      </c>
    </row>
    <row r="191" spans="1:8" s="152" customFormat="1">
      <c r="A191" s="185" t="s">
        <v>244</v>
      </c>
      <c r="B191" s="191">
        <v>227</v>
      </c>
      <c r="C191" s="190">
        <v>139</v>
      </c>
      <c r="D191" s="186">
        <v>215</v>
      </c>
      <c r="E191" s="186"/>
      <c r="F191" s="210">
        <f t="shared" si="8"/>
        <v>581</v>
      </c>
      <c r="G191" s="211">
        <f t="shared" si="9"/>
        <v>193.66666666666666</v>
      </c>
      <c r="H191" s="212">
        <f t="shared" si="10"/>
        <v>1.1793123046319975</v>
      </c>
    </row>
    <row r="192" spans="1:8" s="152" customFormat="1">
      <c r="A192" s="185" t="s">
        <v>245</v>
      </c>
      <c r="B192" s="191">
        <v>102</v>
      </c>
      <c r="C192" s="190">
        <v>97</v>
      </c>
      <c r="D192" s="186">
        <v>159</v>
      </c>
      <c r="E192" s="186"/>
      <c r="F192" s="210">
        <f t="shared" si="8"/>
        <v>358</v>
      </c>
      <c r="G192" s="211">
        <f t="shared" si="9"/>
        <v>119.33333333333333</v>
      </c>
      <c r="H192" s="212">
        <f t="shared" si="10"/>
        <v>0.72666747858563707</v>
      </c>
    </row>
    <row r="193" spans="1:8" s="152" customFormat="1">
      <c r="A193" s="185" t="s">
        <v>246</v>
      </c>
      <c r="B193" s="191">
        <v>0</v>
      </c>
      <c r="C193" s="190">
        <v>0</v>
      </c>
      <c r="D193" s="186">
        <v>0</v>
      </c>
      <c r="E193" s="186"/>
      <c r="F193" s="210">
        <f t="shared" si="8"/>
        <v>0</v>
      </c>
      <c r="G193" s="211">
        <f t="shared" si="9"/>
        <v>0</v>
      </c>
      <c r="H193" s="212">
        <f t="shared" si="10"/>
        <v>0</v>
      </c>
    </row>
    <row r="194" spans="1:8" s="152" customFormat="1">
      <c r="A194" s="187" t="s">
        <v>247</v>
      </c>
      <c r="B194" s="191">
        <v>2</v>
      </c>
      <c r="C194" s="190">
        <v>5</v>
      </c>
      <c r="D194" s="186">
        <v>8</v>
      </c>
      <c r="E194" s="186"/>
      <c r="F194" s="210">
        <f t="shared" si="8"/>
        <v>15</v>
      </c>
      <c r="G194" s="211">
        <f t="shared" si="9"/>
        <v>5</v>
      </c>
      <c r="H194" s="212">
        <f t="shared" si="10"/>
        <v>3.0446961393252953E-2</v>
      </c>
    </row>
    <row r="195" spans="1:8" s="152" customFormat="1">
      <c r="A195" s="185" t="s">
        <v>248</v>
      </c>
      <c r="B195" s="191">
        <v>8</v>
      </c>
      <c r="C195" s="190">
        <v>3</v>
      </c>
      <c r="D195" s="186">
        <v>5</v>
      </c>
      <c r="E195" s="186"/>
      <c r="F195" s="210">
        <f t="shared" ref="F195:F262" si="11">SUM(B195:E195)</f>
        <v>16</v>
      </c>
      <c r="G195" s="211">
        <f t="shared" ref="G195:G262" si="12">AVERAGE(B195:E195)</f>
        <v>5.333333333333333</v>
      </c>
      <c r="H195" s="212">
        <f t="shared" si="10"/>
        <v>3.247675881946982E-2</v>
      </c>
    </row>
    <row r="196" spans="1:8" s="152" customFormat="1">
      <c r="A196" s="185" t="s">
        <v>47</v>
      </c>
      <c r="B196" s="191">
        <v>677</v>
      </c>
      <c r="C196" s="190">
        <v>687</v>
      </c>
      <c r="D196" s="186">
        <v>775</v>
      </c>
      <c r="E196" s="186"/>
      <c r="F196" s="210">
        <f t="shared" si="11"/>
        <v>2139</v>
      </c>
      <c r="G196" s="211">
        <f t="shared" si="12"/>
        <v>713</v>
      </c>
      <c r="H196" s="212">
        <f t="shared" si="10"/>
        <v>4.3417366946778708</v>
      </c>
    </row>
    <row r="197" spans="1:8" s="152" customFormat="1">
      <c r="A197" s="185" t="s">
        <v>249</v>
      </c>
      <c r="B197" s="191">
        <v>83</v>
      </c>
      <c r="C197" s="190">
        <v>82</v>
      </c>
      <c r="D197" s="186">
        <v>120</v>
      </c>
      <c r="E197" s="186"/>
      <c r="F197" s="210">
        <f t="shared" si="11"/>
        <v>285</v>
      </c>
      <c r="G197" s="211">
        <f t="shared" si="12"/>
        <v>95</v>
      </c>
      <c r="H197" s="212">
        <f t="shared" ref="H197:H260" si="13">(F197/$F$276)*100</f>
        <v>0.57849226647180618</v>
      </c>
    </row>
    <row r="198" spans="1:8" s="152" customFormat="1">
      <c r="A198" s="185" t="s">
        <v>250</v>
      </c>
      <c r="B198" s="186">
        <v>0</v>
      </c>
      <c r="C198" s="190">
        <v>0</v>
      </c>
      <c r="D198" s="186">
        <v>0</v>
      </c>
      <c r="E198" s="186"/>
      <c r="F198" s="210">
        <f t="shared" ref="F198:F229" si="14">SUM(B198:E198)</f>
        <v>0</v>
      </c>
      <c r="G198" s="211">
        <f t="shared" ref="G198:G229" si="15">AVERAGE(B198:E198)</f>
        <v>0</v>
      </c>
      <c r="H198" s="212">
        <f t="shared" si="13"/>
        <v>0</v>
      </c>
    </row>
    <row r="199" spans="1:8" s="152" customFormat="1">
      <c r="A199" s="185" t="s">
        <v>251</v>
      </c>
      <c r="B199" s="186">
        <v>1</v>
      </c>
      <c r="C199" s="190">
        <v>2</v>
      </c>
      <c r="D199" s="186">
        <v>4</v>
      </c>
      <c r="E199" s="186"/>
      <c r="F199" s="210">
        <f t="shared" si="14"/>
        <v>7</v>
      </c>
      <c r="G199" s="211">
        <f t="shared" si="15"/>
        <v>2.3333333333333335</v>
      </c>
      <c r="H199" s="212">
        <f t="shared" si="13"/>
        <v>1.4208581983518044E-2</v>
      </c>
    </row>
    <row r="200" spans="1:8" s="152" customFormat="1">
      <c r="A200" s="185" t="s">
        <v>252</v>
      </c>
      <c r="B200" s="186">
        <v>318</v>
      </c>
      <c r="C200" s="190">
        <v>289</v>
      </c>
      <c r="D200" s="186">
        <v>467</v>
      </c>
      <c r="E200" s="186"/>
      <c r="F200" s="210">
        <f t="shared" si="14"/>
        <v>1074</v>
      </c>
      <c r="G200" s="211">
        <f t="shared" si="15"/>
        <v>358</v>
      </c>
      <c r="H200" s="212">
        <f t="shared" si="13"/>
        <v>2.1800024357569114</v>
      </c>
    </row>
    <row r="201" spans="1:8" s="152" customFormat="1">
      <c r="A201" s="185" t="s">
        <v>253</v>
      </c>
      <c r="B201" s="186">
        <v>19</v>
      </c>
      <c r="C201" s="190">
        <v>9</v>
      </c>
      <c r="D201" s="186">
        <v>16</v>
      </c>
      <c r="E201" s="186"/>
      <c r="F201" s="210">
        <f t="shared" si="14"/>
        <v>44</v>
      </c>
      <c r="G201" s="211">
        <f t="shared" si="15"/>
        <v>14.666666666666666</v>
      </c>
      <c r="H201" s="212">
        <f t="shared" si="13"/>
        <v>8.9311086753541991E-2</v>
      </c>
    </row>
    <row r="202" spans="1:8" s="152" customFormat="1">
      <c r="A202" s="185" t="s">
        <v>254</v>
      </c>
      <c r="B202" s="186">
        <v>40</v>
      </c>
      <c r="C202" s="190">
        <v>24</v>
      </c>
      <c r="D202" s="186">
        <v>46</v>
      </c>
      <c r="E202" s="186"/>
      <c r="F202" s="210">
        <f t="shared" si="14"/>
        <v>110</v>
      </c>
      <c r="G202" s="211">
        <f t="shared" si="15"/>
        <v>36.666666666666664</v>
      </c>
      <c r="H202" s="212">
        <f t="shared" si="13"/>
        <v>0.223277716883855</v>
      </c>
    </row>
    <row r="203" spans="1:8" s="152" customFormat="1">
      <c r="A203" s="185" t="s">
        <v>255</v>
      </c>
      <c r="B203" s="186">
        <v>5</v>
      </c>
      <c r="C203" s="190">
        <v>4</v>
      </c>
      <c r="D203" s="186">
        <v>2</v>
      </c>
      <c r="E203" s="186"/>
      <c r="F203" s="210">
        <f t="shared" si="14"/>
        <v>11</v>
      </c>
      <c r="G203" s="211">
        <f t="shared" si="15"/>
        <v>3.6666666666666665</v>
      </c>
      <c r="H203" s="212">
        <f t="shared" si="13"/>
        <v>2.2327771688385498E-2</v>
      </c>
    </row>
    <row r="204" spans="1:8" s="152" customFormat="1">
      <c r="A204" s="185" t="s">
        <v>256</v>
      </c>
      <c r="B204" s="186">
        <v>0</v>
      </c>
      <c r="C204" s="190">
        <v>0</v>
      </c>
      <c r="D204" s="186">
        <v>1</v>
      </c>
      <c r="E204" s="186"/>
      <c r="F204" s="210">
        <f t="shared" si="14"/>
        <v>1</v>
      </c>
      <c r="G204" s="211">
        <f t="shared" si="15"/>
        <v>0.33333333333333331</v>
      </c>
      <c r="H204" s="212">
        <f t="shared" si="13"/>
        <v>2.0297974262168637E-3</v>
      </c>
    </row>
    <row r="205" spans="1:8" s="152" customFormat="1">
      <c r="A205" s="185" t="s">
        <v>257</v>
      </c>
      <c r="B205" s="186">
        <v>1</v>
      </c>
      <c r="C205" s="190">
        <v>4</v>
      </c>
      <c r="D205" s="186">
        <v>6</v>
      </c>
      <c r="E205" s="186"/>
      <c r="F205" s="210">
        <f t="shared" si="14"/>
        <v>11</v>
      </c>
      <c r="G205" s="211">
        <f t="shared" si="15"/>
        <v>3.6666666666666665</v>
      </c>
      <c r="H205" s="212">
        <f t="shared" si="13"/>
        <v>2.2327771688385498E-2</v>
      </c>
    </row>
    <row r="206" spans="1:8" s="152" customFormat="1">
      <c r="A206" s="185" t="s">
        <v>258</v>
      </c>
      <c r="B206" s="186">
        <v>1</v>
      </c>
      <c r="C206" s="190">
        <v>4</v>
      </c>
      <c r="D206" s="186">
        <v>3</v>
      </c>
      <c r="E206" s="186"/>
      <c r="F206" s="210">
        <f t="shared" si="14"/>
        <v>8</v>
      </c>
      <c r="G206" s="211">
        <f t="shared" si="15"/>
        <v>2.6666666666666665</v>
      </c>
      <c r="H206" s="212">
        <f t="shared" si="13"/>
        <v>1.623837940973491E-2</v>
      </c>
    </row>
    <row r="207" spans="1:8" s="152" customFormat="1">
      <c r="A207" s="187" t="s">
        <v>259</v>
      </c>
      <c r="B207" s="186">
        <v>51</v>
      </c>
      <c r="C207" s="190">
        <v>25</v>
      </c>
      <c r="D207" s="186">
        <v>41</v>
      </c>
      <c r="E207" s="186"/>
      <c r="F207" s="210">
        <f t="shared" si="14"/>
        <v>117</v>
      </c>
      <c r="G207" s="211">
        <f t="shared" si="15"/>
        <v>39</v>
      </c>
      <c r="H207" s="212">
        <f t="shared" si="13"/>
        <v>0.23748629886737302</v>
      </c>
    </row>
    <row r="208" spans="1:8" s="152" customFormat="1">
      <c r="A208" s="187" t="s">
        <v>260</v>
      </c>
      <c r="B208" s="186">
        <v>0</v>
      </c>
      <c r="C208" s="190">
        <v>0</v>
      </c>
      <c r="D208" s="186">
        <v>0</v>
      </c>
      <c r="E208" s="186"/>
      <c r="F208" s="210">
        <f t="shared" si="14"/>
        <v>0</v>
      </c>
      <c r="G208" s="211">
        <f t="shared" si="15"/>
        <v>0</v>
      </c>
      <c r="H208" s="212">
        <f t="shared" si="13"/>
        <v>0</v>
      </c>
    </row>
    <row r="209" spans="1:8" s="152" customFormat="1">
      <c r="A209" s="187" t="s">
        <v>261</v>
      </c>
      <c r="B209" s="186">
        <v>24</v>
      </c>
      <c r="C209" s="190">
        <v>23</v>
      </c>
      <c r="D209" s="186">
        <v>25</v>
      </c>
      <c r="E209" s="186"/>
      <c r="F209" s="210">
        <f t="shared" si="14"/>
        <v>72</v>
      </c>
      <c r="G209" s="211">
        <f t="shared" si="15"/>
        <v>24</v>
      </c>
      <c r="H209" s="212">
        <f t="shared" si="13"/>
        <v>0.14614541468761416</v>
      </c>
    </row>
    <row r="210" spans="1:8" s="152" customFormat="1">
      <c r="A210" s="185" t="s">
        <v>51</v>
      </c>
      <c r="B210" s="186">
        <v>461</v>
      </c>
      <c r="C210" s="190">
        <v>522</v>
      </c>
      <c r="D210" s="186">
        <v>559</v>
      </c>
      <c r="E210" s="186"/>
      <c r="F210" s="210">
        <f t="shared" si="14"/>
        <v>1542</v>
      </c>
      <c r="G210" s="211">
        <f t="shared" si="15"/>
        <v>514</v>
      </c>
      <c r="H210" s="212">
        <f t="shared" si="13"/>
        <v>3.1299476312264032</v>
      </c>
    </row>
    <row r="211" spans="1:8" s="152" customFormat="1">
      <c r="A211" s="185" t="s">
        <v>262</v>
      </c>
      <c r="B211" s="186">
        <v>634</v>
      </c>
      <c r="C211" s="190">
        <v>467</v>
      </c>
      <c r="D211" s="186">
        <v>537</v>
      </c>
      <c r="E211" s="186"/>
      <c r="F211" s="210">
        <f t="shared" si="14"/>
        <v>1638</v>
      </c>
      <c r="G211" s="211">
        <f t="shared" si="15"/>
        <v>546</v>
      </c>
      <c r="H211" s="212">
        <f t="shared" si="13"/>
        <v>3.3248081841432229</v>
      </c>
    </row>
    <row r="212" spans="1:8" s="152" customFormat="1">
      <c r="A212" s="185" t="s">
        <v>263</v>
      </c>
      <c r="B212" s="186">
        <v>62</v>
      </c>
      <c r="C212" s="190">
        <v>63</v>
      </c>
      <c r="D212" s="186">
        <v>94</v>
      </c>
      <c r="E212" s="186"/>
      <c r="F212" s="210">
        <f t="shared" si="14"/>
        <v>219</v>
      </c>
      <c r="G212" s="211">
        <f t="shared" si="15"/>
        <v>73</v>
      </c>
      <c r="H212" s="212">
        <f t="shared" si="13"/>
        <v>0.44452563634149306</v>
      </c>
    </row>
    <row r="213" spans="1:8" s="152" customFormat="1">
      <c r="A213" s="197" t="s">
        <v>264</v>
      </c>
      <c r="B213" s="186">
        <v>0</v>
      </c>
      <c r="C213" s="190">
        <v>0</v>
      </c>
      <c r="D213" s="186">
        <v>7</v>
      </c>
      <c r="E213" s="186"/>
      <c r="F213" s="210">
        <f t="shared" si="14"/>
        <v>7</v>
      </c>
      <c r="G213" s="211">
        <f t="shared" si="15"/>
        <v>2.3333333333333335</v>
      </c>
      <c r="H213" s="212">
        <f t="shared" si="13"/>
        <v>1.4208581983518044E-2</v>
      </c>
    </row>
    <row r="214" spans="1:8" s="152" customFormat="1">
      <c r="A214" s="187" t="s">
        <v>265</v>
      </c>
      <c r="B214" s="186">
        <v>39</v>
      </c>
      <c r="C214" s="190">
        <v>30</v>
      </c>
      <c r="D214" s="186">
        <v>31</v>
      </c>
      <c r="E214" s="186"/>
      <c r="F214" s="210">
        <f t="shared" si="14"/>
        <v>100</v>
      </c>
      <c r="G214" s="211">
        <f t="shared" si="15"/>
        <v>33.333333333333336</v>
      </c>
      <c r="H214" s="212">
        <f t="shared" si="13"/>
        <v>0.20297974262168639</v>
      </c>
    </row>
    <row r="215" spans="1:8" s="152" customFormat="1">
      <c r="A215" s="187" t="s">
        <v>266</v>
      </c>
      <c r="B215" s="186">
        <v>74</v>
      </c>
      <c r="C215" s="190">
        <v>51</v>
      </c>
      <c r="D215" s="186">
        <v>67</v>
      </c>
      <c r="E215" s="186"/>
      <c r="F215" s="210">
        <f t="shared" si="14"/>
        <v>192</v>
      </c>
      <c r="G215" s="211">
        <f t="shared" si="15"/>
        <v>64</v>
      </c>
      <c r="H215" s="212">
        <f t="shared" si="13"/>
        <v>0.38972110583363778</v>
      </c>
    </row>
    <row r="216" spans="1:8" s="152" customFormat="1">
      <c r="A216" s="187" t="s">
        <v>267</v>
      </c>
      <c r="B216" s="186">
        <v>3</v>
      </c>
      <c r="C216" s="190">
        <v>3</v>
      </c>
      <c r="D216" s="186">
        <v>5</v>
      </c>
      <c r="E216" s="186"/>
      <c r="F216" s="210">
        <f t="shared" si="14"/>
        <v>11</v>
      </c>
      <c r="G216" s="211">
        <f t="shared" si="15"/>
        <v>3.6666666666666665</v>
      </c>
      <c r="H216" s="212">
        <f t="shared" si="13"/>
        <v>2.2327771688385498E-2</v>
      </c>
    </row>
    <row r="217" spans="1:8" s="152" customFormat="1">
      <c r="A217" s="185" t="s">
        <v>46</v>
      </c>
      <c r="B217" s="186">
        <v>578</v>
      </c>
      <c r="C217" s="190">
        <v>548</v>
      </c>
      <c r="D217" s="186">
        <v>779</v>
      </c>
      <c r="E217" s="186"/>
      <c r="F217" s="210">
        <f t="shared" si="14"/>
        <v>1905</v>
      </c>
      <c r="G217" s="211">
        <f t="shared" si="15"/>
        <v>635</v>
      </c>
      <c r="H217" s="212">
        <f t="shared" si="13"/>
        <v>3.8667640969431254</v>
      </c>
    </row>
    <row r="218" spans="1:8" s="152" customFormat="1">
      <c r="A218" s="185" t="s">
        <v>268</v>
      </c>
      <c r="B218" s="186">
        <v>4</v>
      </c>
      <c r="C218" s="190">
        <v>0</v>
      </c>
      <c r="D218" s="186">
        <v>3</v>
      </c>
      <c r="E218" s="186"/>
      <c r="F218" s="210">
        <f t="shared" si="14"/>
        <v>7</v>
      </c>
      <c r="G218" s="211">
        <f t="shared" si="15"/>
        <v>2.3333333333333335</v>
      </c>
      <c r="H218" s="212">
        <f t="shared" si="13"/>
        <v>1.4208581983518044E-2</v>
      </c>
    </row>
    <row r="219" spans="1:8" s="152" customFormat="1">
      <c r="A219" s="185" t="s">
        <v>269</v>
      </c>
      <c r="B219" s="186">
        <v>22</v>
      </c>
      <c r="C219" s="190">
        <v>42</v>
      </c>
      <c r="D219" s="186">
        <v>32</v>
      </c>
      <c r="E219" s="186"/>
      <c r="F219" s="210">
        <f t="shared" si="14"/>
        <v>96</v>
      </c>
      <c r="G219" s="211">
        <f t="shared" si="15"/>
        <v>32</v>
      </c>
      <c r="H219" s="212">
        <f t="shared" si="13"/>
        <v>0.19486055291681889</v>
      </c>
    </row>
    <row r="220" spans="1:8" s="152" customFormat="1">
      <c r="A220" s="185" t="s">
        <v>270</v>
      </c>
      <c r="B220" s="186">
        <v>0</v>
      </c>
      <c r="C220" s="190">
        <v>0</v>
      </c>
      <c r="D220" s="186">
        <v>0</v>
      </c>
      <c r="E220" s="186"/>
      <c r="F220" s="210">
        <f t="shared" si="14"/>
        <v>0</v>
      </c>
      <c r="G220" s="211">
        <f t="shared" si="15"/>
        <v>0</v>
      </c>
      <c r="H220" s="212">
        <f t="shared" si="13"/>
        <v>0</v>
      </c>
    </row>
    <row r="221" spans="1:8" s="152" customFormat="1">
      <c r="A221" s="185" t="s">
        <v>271</v>
      </c>
      <c r="B221" s="186">
        <v>0</v>
      </c>
      <c r="C221" s="190">
        <v>0</v>
      </c>
      <c r="D221" s="186">
        <v>2</v>
      </c>
      <c r="E221" s="186"/>
      <c r="F221" s="210">
        <f t="shared" si="14"/>
        <v>2</v>
      </c>
      <c r="G221" s="211">
        <f t="shared" si="15"/>
        <v>0.66666666666666663</v>
      </c>
      <c r="H221" s="212">
        <f t="shared" si="13"/>
        <v>4.0595948524337275E-3</v>
      </c>
    </row>
    <row r="222" spans="1:8" s="152" customFormat="1">
      <c r="A222" s="185" t="s">
        <v>272</v>
      </c>
      <c r="B222" s="186">
        <v>31</v>
      </c>
      <c r="C222" s="190">
        <v>40</v>
      </c>
      <c r="D222" s="186">
        <v>39</v>
      </c>
      <c r="E222" s="186"/>
      <c r="F222" s="210">
        <f t="shared" si="14"/>
        <v>110</v>
      </c>
      <c r="G222" s="211">
        <f t="shared" si="15"/>
        <v>36.666666666666664</v>
      </c>
      <c r="H222" s="212">
        <f t="shared" si="13"/>
        <v>0.223277716883855</v>
      </c>
    </row>
    <row r="223" spans="1:8" s="152" customFormat="1">
      <c r="A223" s="187" t="s">
        <v>44</v>
      </c>
      <c r="B223" s="186">
        <v>948</v>
      </c>
      <c r="C223" s="190">
        <v>841</v>
      </c>
      <c r="D223" s="186">
        <v>1320</v>
      </c>
      <c r="E223" s="186"/>
      <c r="F223" s="210">
        <f t="shared" si="14"/>
        <v>3109</v>
      </c>
      <c r="G223" s="211">
        <f t="shared" si="15"/>
        <v>1036.3333333333333</v>
      </c>
      <c r="H223" s="212">
        <f t="shared" si="13"/>
        <v>6.3106401981082287</v>
      </c>
    </row>
    <row r="224" spans="1:8" s="152" customFormat="1">
      <c r="A224" s="185" t="s">
        <v>273</v>
      </c>
      <c r="B224" s="186">
        <v>0</v>
      </c>
      <c r="C224" s="190">
        <v>0</v>
      </c>
      <c r="D224" s="186">
        <v>1</v>
      </c>
      <c r="E224" s="186"/>
      <c r="F224" s="210">
        <f t="shared" si="14"/>
        <v>1</v>
      </c>
      <c r="G224" s="211">
        <f t="shared" si="15"/>
        <v>0.33333333333333331</v>
      </c>
      <c r="H224" s="212">
        <f t="shared" si="13"/>
        <v>2.0297974262168637E-3</v>
      </c>
    </row>
    <row r="225" spans="1:8" s="152" customFormat="1">
      <c r="A225" s="185" t="s">
        <v>274</v>
      </c>
      <c r="B225" s="186">
        <v>0</v>
      </c>
      <c r="C225" s="190">
        <v>1</v>
      </c>
      <c r="D225" s="186">
        <v>1</v>
      </c>
      <c r="E225" s="186"/>
      <c r="F225" s="210">
        <f t="shared" si="14"/>
        <v>2</v>
      </c>
      <c r="G225" s="211">
        <f t="shared" si="15"/>
        <v>0.66666666666666663</v>
      </c>
      <c r="H225" s="212">
        <f t="shared" si="13"/>
        <v>4.0595948524337275E-3</v>
      </c>
    </row>
    <row r="226" spans="1:8" s="152" customFormat="1">
      <c r="A226" s="185" t="s">
        <v>275</v>
      </c>
      <c r="B226" s="186">
        <v>22</v>
      </c>
      <c r="C226" s="190">
        <v>9</v>
      </c>
      <c r="D226" s="186">
        <v>9</v>
      </c>
      <c r="E226" s="186"/>
      <c r="F226" s="210">
        <f t="shared" si="14"/>
        <v>40</v>
      </c>
      <c r="G226" s="211">
        <f t="shared" si="15"/>
        <v>13.333333333333334</v>
      </c>
      <c r="H226" s="212">
        <f t="shared" si="13"/>
        <v>8.1191897048674549E-2</v>
      </c>
    </row>
    <row r="227" spans="1:8" s="152" customFormat="1">
      <c r="A227" s="187" t="s">
        <v>276</v>
      </c>
      <c r="B227" s="186">
        <v>6</v>
      </c>
      <c r="C227" s="190">
        <v>2</v>
      </c>
      <c r="D227" s="186">
        <v>15</v>
      </c>
      <c r="E227" s="186"/>
      <c r="F227" s="210">
        <f t="shared" si="14"/>
        <v>23</v>
      </c>
      <c r="G227" s="211">
        <f t="shared" si="15"/>
        <v>7.666666666666667</v>
      </c>
      <c r="H227" s="212">
        <f t="shared" si="13"/>
        <v>4.6685340802987862E-2</v>
      </c>
    </row>
    <row r="228" spans="1:8" s="152" customFormat="1">
      <c r="A228" s="185" t="s">
        <v>277</v>
      </c>
      <c r="B228" s="186">
        <v>173</v>
      </c>
      <c r="C228" s="190">
        <v>113</v>
      </c>
      <c r="D228" s="186">
        <v>97</v>
      </c>
      <c r="E228" s="186"/>
      <c r="F228" s="210">
        <f t="shared" si="14"/>
        <v>383</v>
      </c>
      <c r="G228" s="211">
        <f t="shared" si="15"/>
        <v>127.66666666666667</v>
      </c>
      <c r="H228" s="212">
        <f t="shared" si="13"/>
        <v>0.77741241424105867</v>
      </c>
    </row>
    <row r="229" spans="1:8" s="152" customFormat="1">
      <c r="A229" s="185" t="s">
        <v>278</v>
      </c>
      <c r="B229" s="186">
        <v>0</v>
      </c>
      <c r="C229" s="190">
        <v>0</v>
      </c>
      <c r="D229" s="186">
        <v>0</v>
      </c>
      <c r="E229" s="186"/>
      <c r="F229" s="210">
        <f t="shared" si="14"/>
        <v>0</v>
      </c>
      <c r="G229" s="211">
        <f t="shared" si="15"/>
        <v>0</v>
      </c>
      <c r="H229" s="212">
        <f t="shared" si="13"/>
        <v>0</v>
      </c>
    </row>
    <row r="230" spans="1:8" s="152" customFormat="1">
      <c r="A230" s="187" t="s">
        <v>279</v>
      </c>
      <c r="B230" s="186">
        <v>0</v>
      </c>
      <c r="C230" s="190">
        <v>0</v>
      </c>
      <c r="D230" s="186">
        <v>0</v>
      </c>
      <c r="E230" s="186"/>
      <c r="F230" s="210">
        <f t="shared" ref="F230:F249" si="16">SUM(B230:E230)</f>
        <v>0</v>
      </c>
      <c r="G230" s="211">
        <f t="shared" ref="G230:G249" si="17">AVERAGE(B230:E230)</f>
        <v>0</v>
      </c>
      <c r="H230" s="212">
        <f t="shared" si="13"/>
        <v>0</v>
      </c>
    </row>
    <row r="231" spans="1:8" s="152" customFormat="1">
      <c r="A231" s="187" t="s">
        <v>280</v>
      </c>
      <c r="B231" s="186">
        <v>78</v>
      </c>
      <c r="C231" s="190">
        <v>35</v>
      </c>
      <c r="D231" s="186">
        <v>23</v>
      </c>
      <c r="E231" s="186"/>
      <c r="F231" s="210">
        <f t="shared" si="16"/>
        <v>136</v>
      </c>
      <c r="G231" s="211">
        <f t="shared" si="17"/>
        <v>45.333333333333336</v>
      </c>
      <c r="H231" s="212">
        <f t="shared" si="13"/>
        <v>0.27605244996549344</v>
      </c>
    </row>
    <row r="232" spans="1:8" s="152" customFormat="1">
      <c r="A232" s="187" t="s">
        <v>281</v>
      </c>
      <c r="B232" s="186">
        <v>1</v>
      </c>
      <c r="C232" s="190">
        <v>3</v>
      </c>
      <c r="D232" s="186">
        <v>2</v>
      </c>
      <c r="E232" s="186"/>
      <c r="F232" s="210">
        <f t="shared" si="16"/>
        <v>6</v>
      </c>
      <c r="G232" s="211">
        <f t="shared" si="17"/>
        <v>2</v>
      </c>
      <c r="H232" s="212">
        <f t="shared" si="13"/>
        <v>1.2178784557301181E-2</v>
      </c>
    </row>
    <row r="233" spans="1:8" s="152" customFormat="1">
      <c r="A233" s="185" t="s">
        <v>282</v>
      </c>
      <c r="B233" s="186">
        <v>48</v>
      </c>
      <c r="C233" s="190">
        <v>36</v>
      </c>
      <c r="D233" s="186">
        <v>31</v>
      </c>
      <c r="E233" s="186"/>
      <c r="F233" s="210">
        <f t="shared" si="16"/>
        <v>115</v>
      </c>
      <c r="G233" s="211">
        <f t="shared" si="17"/>
        <v>38.333333333333336</v>
      </c>
      <c r="H233" s="212">
        <f t="shared" si="13"/>
        <v>0.23342670401493931</v>
      </c>
    </row>
    <row r="234" spans="1:8" s="152" customFormat="1">
      <c r="A234" s="185" t="s">
        <v>283</v>
      </c>
      <c r="B234" s="186">
        <v>8</v>
      </c>
      <c r="C234" s="190">
        <v>6</v>
      </c>
      <c r="D234" s="186">
        <v>15</v>
      </c>
      <c r="E234" s="186"/>
      <c r="F234" s="210">
        <f t="shared" si="16"/>
        <v>29</v>
      </c>
      <c r="G234" s="211">
        <f t="shared" si="17"/>
        <v>9.6666666666666661</v>
      </c>
      <c r="H234" s="212">
        <f t="shared" si="13"/>
        <v>5.8864125360289038E-2</v>
      </c>
    </row>
    <row r="235" spans="1:8" s="152" customFormat="1">
      <c r="A235" s="185" t="s">
        <v>284</v>
      </c>
      <c r="B235" s="186">
        <v>0</v>
      </c>
      <c r="C235" s="190">
        <v>0</v>
      </c>
      <c r="D235" s="186">
        <v>0</v>
      </c>
      <c r="E235" s="186"/>
      <c r="F235" s="210">
        <f t="shared" si="16"/>
        <v>0</v>
      </c>
      <c r="G235" s="211">
        <f t="shared" si="17"/>
        <v>0</v>
      </c>
      <c r="H235" s="212">
        <f t="shared" si="13"/>
        <v>0</v>
      </c>
    </row>
    <row r="236" spans="1:8" s="152" customFormat="1">
      <c r="A236" s="185" t="s">
        <v>285</v>
      </c>
      <c r="B236" s="186">
        <v>8</v>
      </c>
      <c r="C236" s="190">
        <v>0</v>
      </c>
      <c r="D236" s="186">
        <v>11</v>
      </c>
      <c r="E236" s="186"/>
      <c r="F236" s="210">
        <f t="shared" si="16"/>
        <v>19</v>
      </c>
      <c r="G236" s="211">
        <f t="shared" si="17"/>
        <v>6.333333333333333</v>
      </c>
      <c r="H236" s="212">
        <f t="shared" si="13"/>
        <v>3.8566151098120408E-2</v>
      </c>
    </row>
    <row r="237" spans="1:8" s="152" customFormat="1">
      <c r="A237" s="187" t="s">
        <v>286</v>
      </c>
      <c r="B237" s="186">
        <v>0</v>
      </c>
      <c r="C237" s="190">
        <v>0</v>
      </c>
      <c r="D237" s="186">
        <v>0</v>
      </c>
      <c r="E237" s="186"/>
      <c r="F237" s="210">
        <f t="shared" si="16"/>
        <v>0</v>
      </c>
      <c r="G237" s="211">
        <f t="shared" si="17"/>
        <v>0</v>
      </c>
      <c r="H237" s="212">
        <f t="shared" si="13"/>
        <v>0</v>
      </c>
    </row>
    <row r="238" spans="1:8" s="152" customFormat="1">
      <c r="A238" s="185" t="s">
        <v>287</v>
      </c>
      <c r="B238" s="186">
        <v>0</v>
      </c>
      <c r="C238" s="190">
        <v>0</v>
      </c>
      <c r="D238" s="186">
        <v>2</v>
      </c>
      <c r="E238" s="186"/>
      <c r="F238" s="210">
        <f t="shared" si="16"/>
        <v>2</v>
      </c>
      <c r="G238" s="211">
        <f t="shared" si="17"/>
        <v>0.66666666666666663</v>
      </c>
      <c r="H238" s="212">
        <f t="shared" si="13"/>
        <v>4.0595948524337275E-3</v>
      </c>
    </row>
    <row r="239" spans="1:8" s="152" customFormat="1">
      <c r="A239" s="187" t="s">
        <v>288</v>
      </c>
      <c r="B239" s="186">
        <v>0</v>
      </c>
      <c r="C239" s="190">
        <v>0</v>
      </c>
      <c r="D239" s="186">
        <v>1</v>
      </c>
      <c r="E239" s="186"/>
      <c r="F239" s="210">
        <f t="shared" si="16"/>
        <v>1</v>
      </c>
      <c r="G239" s="211">
        <f t="shared" si="17"/>
        <v>0.33333333333333331</v>
      </c>
      <c r="H239" s="212">
        <f t="shared" si="13"/>
        <v>2.0297974262168637E-3</v>
      </c>
    </row>
    <row r="240" spans="1:8" s="152" customFormat="1">
      <c r="A240" s="187" t="s">
        <v>289</v>
      </c>
      <c r="B240" s="186">
        <v>14</v>
      </c>
      <c r="C240" s="190">
        <v>4</v>
      </c>
      <c r="D240" s="186">
        <v>4</v>
      </c>
      <c r="E240" s="186"/>
      <c r="F240" s="210">
        <f t="shared" si="16"/>
        <v>22</v>
      </c>
      <c r="G240" s="211">
        <f t="shared" si="17"/>
        <v>7.333333333333333</v>
      </c>
      <c r="H240" s="212">
        <f t="shared" si="13"/>
        <v>4.4655543376770995E-2</v>
      </c>
    </row>
    <row r="241" spans="1:8" s="152" customFormat="1">
      <c r="A241" s="185" t="s">
        <v>290</v>
      </c>
      <c r="B241" s="186">
        <v>0</v>
      </c>
      <c r="C241" s="190">
        <v>0</v>
      </c>
      <c r="D241" s="186">
        <v>0</v>
      </c>
      <c r="E241" s="186"/>
      <c r="F241" s="210">
        <f t="shared" si="16"/>
        <v>0</v>
      </c>
      <c r="G241" s="211">
        <f t="shared" si="17"/>
        <v>0</v>
      </c>
      <c r="H241" s="212">
        <f t="shared" si="13"/>
        <v>0</v>
      </c>
    </row>
    <row r="242" spans="1:8" s="152" customFormat="1">
      <c r="A242" s="185" t="s">
        <v>291</v>
      </c>
      <c r="B242" s="186">
        <v>0</v>
      </c>
      <c r="C242" s="190">
        <v>0</v>
      </c>
      <c r="D242" s="186">
        <v>0</v>
      </c>
      <c r="E242" s="186"/>
      <c r="F242" s="210">
        <f t="shared" si="16"/>
        <v>0</v>
      </c>
      <c r="G242" s="211">
        <f t="shared" si="17"/>
        <v>0</v>
      </c>
      <c r="H242" s="212">
        <f t="shared" si="13"/>
        <v>0</v>
      </c>
    </row>
    <row r="243" spans="1:8" s="152" customFormat="1">
      <c r="A243" s="185" t="s">
        <v>292</v>
      </c>
      <c r="B243" s="186">
        <v>7</v>
      </c>
      <c r="C243" s="190">
        <v>8</v>
      </c>
      <c r="D243" s="186">
        <v>3</v>
      </c>
      <c r="E243" s="186"/>
      <c r="F243" s="210">
        <f t="shared" si="16"/>
        <v>18</v>
      </c>
      <c r="G243" s="211">
        <f t="shared" si="17"/>
        <v>6</v>
      </c>
      <c r="H243" s="212">
        <f t="shared" si="13"/>
        <v>3.653635367190354E-2</v>
      </c>
    </row>
    <row r="244" spans="1:8" s="152" customFormat="1">
      <c r="A244" s="197" t="s">
        <v>293</v>
      </c>
      <c r="B244" s="186">
        <v>0</v>
      </c>
      <c r="C244" s="190">
        <v>0</v>
      </c>
      <c r="D244" s="186">
        <v>8</v>
      </c>
      <c r="E244" s="186"/>
      <c r="F244" s="210">
        <f t="shared" si="16"/>
        <v>8</v>
      </c>
      <c r="G244" s="211">
        <f t="shared" si="17"/>
        <v>2.6666666666666665</v>
      </c>
      <c r="H244" s="212">
        <f t="shared" si="13"/>
        <v>1.623837940973491E-2</v>
      </c>
    </row>
    <row r="245" spans="1:8" s="152" customFormat="1">
      <c r="A245" s="187" t="s">
        <v>294</v>
      </c>
      <c r="B245" s="186">
        <v>13</v>
      </c>
      <c r="C245" s="190">
        <v>20</v>
      </c>
      <c r="D245" s="186">
        <v>9</v>
      </c>
      <c r="E245" s="186"/>
      <c r="F245" s="210">
        <f t="shared" si="16"/>
        <v>42</v>
      </c>
      <c r="G245" s="211">
        <f t="shared" si="17"/>
        <v>14</v>
      </c>
      <c r="H245" s="212">
        <f t="shared" si="13"/>
        <v>8.525149190110827E-2</v>
      </c>
    </row>
    <row r="246" spans="1:8" s="152" customFormat="1">
      <c r="A246" s="185" t="s">
        <v>295</v>
      </c>
      <c r="B246" s="186">
        <v>0</v>
      </c>
      <c r="C246" s="190">
        <v>0</v>
      </c>
      <c r="D246" s="186">
        <v>13</v>
      </c>
      <c r="E246" s="186"/>
      <c r="F246" s="210">
        <f t="shared" si="16"/>
        <v>13</v>
      </c>
      <c r="G246" s="211">
        <f t="shared" si="17"/>
        <v>4.333333333333333</v>
      </c>
      <c r="H246" s="212">
        <f t="shared" si="13"/>
        <v>2.6387366540819229E-2</v>
      </c>
    </row>
    <row r="247" spans="1:8" s="152" customFormat="1">
      <c r="A247" s="202" t="s">
        <v>296</v>
      </c>
      <c r="B247" s="186">
        <v>0</v>
      </c>
      <c r="C247" s="190">
        <v>26</v>
      </c>
      <c r="D247" s="186">
        <v>7</v>
      </c>
      <c r="E247" s="186"/>
      <c r="F247" s="210">
        <f t="shared" si="16"/>
        <v>33</v>
      </c>
      <c r="G247" s="211">
        <f t="shared" si="17"/>
        <v>11</v>
      </c>
      <c r="H247" s="212">
        <f t="shared" si="13"/>
        <v>6.6983315065156507E-2</v>
      </c>
    </row>
    <row r="248" spans="1:8" s="152" customFormat="1">
      <c r="A248" s="187" t="s">
        <v>297</v>
      </c>
      <c r="B248" s="186">
        <v>8</v>
      </c>
      <c r="C248" s="190">
        <v>14</v>
      </c>
      <c r="D248" s="186">
        <v>6</v>
      </c>
      <c r="E248" s="186"/>
      <c r="F248" s="210">
        <f t="shared" si="16"/>
        <v>28</v>
      </c>
      <c r="G248" s="211">
        <f t="shared" si="17"/>
        <v>9.3333333333333339</v>
      </c>
      <c r="H248" s="212">
        <f t="shared" si="13"/>
        <v>5.6834327934072178E-2</v>
      </c>
    </row>
    <row r="249" spans="1:8" s="152" customFormat="1">
      <c r="A249" s="185" t="s">
        <v>53</v>
      </c>
      <c r="B249" s="186">
        <v>380</v>
      </c>
      <c r="C249" s="190">
        <v>385</v>
      </c>
      <c r="D249" s="186">
        <v>530</v>
      </c>
      <c r="E249" s="186"/>
      <c r="F249" s="210">
        <f t="shared" si="16"/>
        <v>1295</v>
      </c>
      <c r="G249" s="211">
        <f t="shared" si="17"/>
        <v>431.66666666666669</v>
      </c>
      <c r="H249" s="212">
        <f t="shared" si="13"/>
        <v>2.6285876669508381</v>
      </c>
    </row>
    <row r="250" spans="1:8" s="152" customFormat="1">
      <c r="A250" s="197" t="s">
        <v>298</v>
      </c>
      <c r="B250" s="191">
        <v>0</v>
      </c>
      <c r="C250" s="190">
        <v>0</v>
      </c>
      <c r="D250" s="186">
        <v>2</v>
      </c>
      <c r="E250" s="186"/>
      <c r="F250" s="210">
        <f t="shared" si="11"/>
        <v>2</v>
      </c>
      <c r="G250" s="211">
        <f t="shared" si="12"/>
        <v>0.66666666666666663</v>
      </c>
      <c r="H250" s="212">
        <f t="shared" si="13"/>
        <v>4.0595948524337275E-3</v>
      </c>
    </row>
    <row r="251" spans="1:8" s="152" customFormat="1">
      <c r="A251" s="185" t="s">
        <v>299</v>
      </c>
      <c r="B251" s="191">
        <v>1</v>
      </c>
      <c r="C251" s="190">
        <v>0</v>
      </c>
      <c r="D251" s="186">
        <v>0</v>
      </c>
      <c r="E251" s="186"/>
      <c r="F251" s="210">
        <f t="shared" si="11"/>
        <v>1</v>
      </c>
      <c r="G251" s="211">
        <f t="shared" si="12"/>
        <v>0.33333333333333331</v>
      </c>
      <c r="H251" s="212">
        <f t="shared" si="13"/>
        <v>2.0297974262168637E-3</v>
      </c>
    </row>
    <row r="252" spans="1:8" s="152" customFormat="1">
      <c r="A252" s="197" t="s">
        <v>300</v>
      </c>
      <c r="B252" s="191">
        <v>5</v>
      </c>
      <c r="C252" s="190">
        <v>8</v>
      </c>
      <c r="D252" s="186">
        <v>13</v>
      </c>
      <c r="E252" s="186"/>
      <c r="F252" s="210">
        <f t="shared" si="11"/>
        <v>26</v>
      </c>
      <c r="G252" s="211">
        <f t="shared" si="12"/>
        <v>8.6666666666666661</v>
      </c>
      <c r="H252" s="212">
        <f t="shared" si="13"/>
        <v>5.2774733081638457E-2</v>
      </c>
    </row>
    <row r="253" spans="1:8" s="152" customFormat="1">
      <c r="A253" s="185" t="s">
        <v>301</v>
      </c>
      <c r="B253" s="191">
        <v>0</v>
      </c>
      <c r="C253" s="190">
        <v>0</v>
      </c>
      <c r="D253" s="186">
        <v>0</v>
      </c>
      <c r="E253" s="186"/>
      <c r="F253" s="210">
        <f t="shared" si="11"/>
        <v>0</v>
      </c>
      <c r="G253" s="211">
        <f t="shared" si="12"/>
        <v>0</v>
      </c>
      <c r="H253" s="212">
        <f t="shared" si="13"/>
        <v>0</v>
      </c>
    </row>
    <row r="254" spans="1:8" s="152" customFormat="1">
      <c r="A254" s="185" t="s">
        <v>302</v>
      </c>
      <c r="B254" s="191">
        <v>77</v>
      </c>
      <c r="C254" s="190">
        <v>59</v>
      </c>
      <c r="D254" s="186">
        <v>56</v>
      </c>
      <c r="E254" s="186"/>
      <c r="F254" s="210">
        <f t="shared" si="11"/>
        <v>192</v>
      </c>
      <c r="G254" s="211">
        <f t="shared" si="12"/>
        <v>64</v>
      </c>
      <c r="H254" s="212">
        <f t="shared" si="13"/>
        <v>0.38972110583363778</v>
      </c>
    </row>
    <row r="255" spans="1:8" s="152" customFormat="1">
      <c r="A255" s="185" t="s">
        <v>303</v>
      </c>
      <c r="B255" s="191">
        <v>5</v>
      </c>
      <c r="C255" s="190">
        <v>1</v>
      </c>
      <c r="D255" s="186">
        <v>5</v>
      </c>
      <c r="E255" s="186"/>
      <c r="F255" s="210">
        <f t="shared" si="11"/>
        <v>11</v>
      </c>
      <c r="G255" s="211">
        <f t="shared" si="12"/>
        <v>3.6666666666666665</v>
      </c>
      <c r="H255" s="212">
        <f t="shared" si="13"/>
        <v>2.2327771688385498E-2</v>
      </c>
    </row>
    <row r="256" spans="1:8" s="152" customFormat="1">
      <c r="A256" s="185" t="s">
        <v>304</v>
      </c>
      <c r="B256" s="191">
        <v>0</v>
      </c>
      <c r="C256" s="190">
        <v>1</v>
      </c>
      <c r="D256" s="186">
        <v>0</v>
      </c>
      <c r="E256" s="186"/>
      <c r="F256" s="210">
        <f t="shared" si="11"/>
        <v>1</v>
      </c>
      <c r="G256" s="211">
        <f t="shared" si="12"/>
        <v>0.33333333333333331</v>
      </c>
      <c r="H256" s="212">
        <f t="shared" si="13"/>
        <v>2.0297974262168637E-3</v>
      </c>
    </row>
    <row r="257" spans="1:8" s="152" customFormat="1">
      <c r="A257" s="185" t="s">
        <v>305</v>
      </c>
      <c r="B257" s="191">
        <v>17</v>
      </c>
      <c r="C257" s="190">
        <v>12</v>
      </c>
      <c r="D257" s="186">
        <v>27</v>
      </c>
      <c r="E257" s="186"/>
      <c r="F257" s="210">
        <f t="shared" si="11"/>
        <v>56</v>
      </c>
      <c r="G257" s="211">
        <f t="shared" si="12"/>
        <v>18.666666666666668</v>
      </c>
      <c r="H257" s="212">
        <f t="shared" si="13"/>
        <v>0.11366865586814436</v>
      </c>
    </row>
    <row r="258" spans="1:8" s="152" customFormat="1">
      <c r="A258" s="185" t="s">
        <v>306</v>
      </c>
      <c r="B258" s="191">
        <v>35</v>
      </c>
      <c r="C258" s="190">
        <v>35</v>
      </c>
      <c r="D258" s="186">
        <v>57</v>
      </c>
      <c r="E258" s="186"/>
      <c r="F258" s="210">
        <f t="shared" si="11"/>
        <v>127</v>
      </c>
      <c r="G258" s="211">
        <f t="shared" si="12"/>
        <v>42.333333333333336</v>
      </c>
      <c r="H258" s="212">
        <f t="shared" si="13"/>
        <v>0.25778427312954166</v>
      </c>
    </row>
    <row r="259" spans="1:8" s="152" customFormat="1">
      <c r="A259" s="187" t="s">
        <v>307</v>
      </c>
      <c r="B259" s="191">
        <v>3</v>
      </c>
      <c r="C259" s="190">
        <v>2</v>
      </c>
      <c r="D259" s="186">
        <v>3</v>
      </c>
      <c r="E259" s="186"/>
      <c r="F259" s="210">
        <f t="shared" si="11"/>
        <v>8</v>
      </c>
      <c r="G259" s="211">
        <f t="shared" si="12"/>
        <v>2.6666666666666665</v>
      </c>
      <c r="H259" s="212">
        <f t="shared" si="13"/>
        <v>1.623837940973491E-2</v>
      </c>
    </row>
    <row r="260" spans="1:8" s="152" customFormat="1">
      <c r="A260" s="197" t="s">
        <v>308</v>
      </c>
      <c r="B260" s="191">
        <v>0</v>
      </c>
      <c r="C260" s="190">
        <v>0</v>
      </c>
      <c r="D260" s="186">
        <v>2</v>
      </c>
      <c r="E260" s="186"/>
      <c r="F260" s="210">
        <f t="shared" si="11"/>
        <v>2</v>
      </c>
      <c r="G260" s="211">
        <f t="shared" si="12"/>
        <v>0.66666666666666663</v>
      </c>
      <c r="H260" s="212">
        <f t="shared" si="13"/>
        <v>4.0595948524337275E-3</v>
      </c>
    </row>
    <row r="261" spans="1:8" s="152" customFormat="1">
      <c r="A261" s="187" t="s">
        <v>309</v>
      </c>
      <c r="B261" s="191">
        <v>191</v>
      </c>
      <c r="C261" s="190">
        <v>148</v>
      </c>
      <c r="D261" s="186">
        <v>178</v>
      </c>
      <c r="E261" s="186"/>
      <c r="F261" s="210">
        <f t="shared" si="11"/>
        <v>517</v>
      </c>
      <c r="G261" s="211">
        <f t="shared" si="12"/>
        <v>172.33333333333334</v>
      </c>
      <c r="H261" s="212">
        <f t="shared" ref="H261:H275" si="18">(F261/$F$276)*100</f>
        <v>1.0494052693541185</v>
      </c>
    </row>
    <row r="262" spans="1:8">
      <c r="A262" s="197" t="s">
        <v>310</v>
      </c>
      <c r="B262" s="199">
        <v>0</v>
      </c>
      <c r="C262" s="196">
        <v>0</v>
      </c>
      <c r="D262" s="184">
        <v>1</v>
      </c>
      <c r="E262" s="184"/>
      <c r="F262" s="195">
        <f t="shared" si="11"/>
        <v>1</v>
      </c>
      <c r="G262" s="194">
        <f t="shared" si="12"/>
        <v>0.33333333333333331</v>
      </c>
      <c r="H262" s="193">
        <f t="shared" si="18"/>
        <v>2.0297974262168637E-3</v>
      </c>
    </row>
    <row r="263" spans="1:8">
      <c r="A263" s="187" t="s">
        <v>311</v>
      </c>
      <c r="B263" s="184">
        <v>184</v>
      </c>
      <c r="C263" s="196">
        <v>81</v>
      </c>
      <c r="D263" s="184">
        <v>102</v>
      </c>
      <c r="E263" s="184"/>
      <c r="F263" s="195">
        <f t="shared" ref="F263:F275" si="19">SUM(B263:E263)</f>
        <v>367</v>
      </c>
      <c r="G263" s="194">
        <f t="shared" ref="G263:G275" si="20">AVERAGE(B263:E263)</f>
        <v>122.33333333333333</v>
      </c>
      <c r="H263" s="193">
        <f t="shared" si="18"/>
        <v>0.7449356554215889</v>
      </c>
    </row>
    <row r="264" spans="1:8">
      <c r="A264" s="187" t="s">
        <v>312</v>
      </c>
      <c r="B264" s="184">
        <v>9</v>
      </c>
      <c r="C264" s="196">
        <v>7</v>
      </c>
      <c r="D264" s="184">
        <v>7</v>
      </c>
      <c r="E264" s="184"/>
      <c r="F264" s="195">
        <f t="shared" si="19"/>
        <v>23</v>
      </c>
      <c r="G264" s="194">
        <f t="shared" si="20"/>
        <v>7.666666666666667</v>
      </c>
      <c r="H264" s="193">
        <f t="shared" si="18"/>
        <v>4.6685340802987862E-2</v>
      </c>
    </row>
    <row r="265" spans="1:8">
      <c r="A265" s="187" t="s">
        <v>313</v>
      </c>
      <c r="B265" s="184">
        <v>1</v>
      </c>
      <c r="C265" s="196">
        <v>0</v>
      </c>
      <c r="D265" s="184">
        <v>0</v>
      </c>
      <c r="E265" s="184"/>
      <c r="F265" s="195">
        <f t="shared" si="19"/>
        <v>1</v>
      </c>
      <c r="G265" s="194">
        <f t="shared" si="20"/>
        <v>0.33333333333333331</v>
      </c>
      <c r="H265" s="193">
        <f t="shared" si="18"/>
        <v>2.0297974262168637E-3</v>
      </c>
    </row>
    <row r="266" spans="1:8">
      <c r="A266" s="187" t="s">
        <v>314</v>
      </c>
      <c r="B266" s="184">
        <v>26</v>
      </c>
      <c r="C266" s="196">
        <v>28</v>
      </c>
      <c r="D266" s="184">
        <v>61</v>
      </c>
      <c r="E266" s="184"/>
      <c r="F266" s="195">
        <f t="shared" si="19"/>
        <v>115</v>
      </c>
      <c r="G266" s="194">
        <f t="shared" si="20"/>
        <v>38.333333333333336</v>
      </c>
      <c r="H266" s="193">
        <f t="shared" si="18"/>
        <v>0.23342670401493931</v>
      </c>
    </row>
    <row r="267" spans="1:8">
      <c r="A267" s="187" t="s">
        <v>315</v>
      </c>
      <c r="B267" s="184">
        <v>209</v>
      </c>
      <c r="C267" s="196">
        <v>347</v>
      </c>
      <c r="D267" s="184">
        <v>239</v>
      </c>
      <c r="E267" s="184"/>
      <c r="F267" s="195">
        <f t="shared" si="19"/>
        <v>795</v>
      </c>
      <c r="G267" s="194">
        <f t="shared" si="20"/>
        <v>265</v>
      </c>
      <c r="H267" s="193">
        <f t="shared" si="18"/>
        <v>1.6136889538424064</v>
      </c>
    </row>
    <row r="268" spans="1:8">
      <c r="A268" s="185" t="s">
        <v>316</v>
      </c>
      <c r="B268" s="184">
        <v>0</v>
      </c>
      <c r="C268" s="196">
        <v>0</v>
      </c>
      <c r="D268" s="184">
        <v>0</v>
      </c>
      <c r="E268" s="184"/>
      <c r="F268" s="195">
        <f t="shared" si="19"/>
        <v>0</v>
      </c>
      <c r="G268" s="194">
        <f t="shared" si="20"/>
        <v>0</v>
      </c>
      <c r="H268" s="193">
        <f t="shared" si="18"/>
        <v>0</v>
      </c>
    </row>
    <row r="269" spans="1:8">
      <c r="A269" s="185" t="s">
        <v>317</v>
      </c>
      <c r="B269" s="184">
        <v>20</v>
      </c>
      <c r="C269" s="196">
        <v>53</v>
      </c>
      <c r="D269" s="184">
        <v>17</v>
      </c>
      <c r="E269" s="184"/>
      <c r="F269" s="195">
        <f t="shared" si="19"/>
        <v>90</v>
      </c>
      <c r="G269" s="194">
        <f t="shared" si="20"/>
        <v>30</v>
      </c>
      <c r="H269" s="193">
        <f t="shared" si="18"/>
        <v>0.18268176835951772</v>
      </c>
    </row>
    <row r="270" spans="1:8" ht="35.25" customHeight="1">
      <c r="A270" s="185" t="s">
        <v>318</v>
      </c>
      <c r="B270" s="184">
        <v>255</v>
      </c>
      <c r="C270" s="196">
        <v>322</v>
      </c>
      <c r="D270" s="184">
        <v>500</v>
      </c>
      <c r="E270" s="184"/>
      <c r="F270" s="195">
        <f t="shared" si="19"/>
        <v>1077</v>
      </c>
      <c r="G270" s="194">
        <f t="shared" si="20"/>
        <v>359</v>
      </c>
      <c r="H270" s="193">
        <f t="shared" si="18"/>
        <v>2.1860918280355621</v>
      </c>
    </row>
    <row r="271" spans="1:8">
      <c r="A271" s="185" t="s">
        <v>319</v>
      </c>
      <c r="B271" s="184">
        <v>424</v>
      </c>
      <c r="C271" s="196">
        <v>568</v>
      </c>
      <c r="D271" s="184">
        <v>658</v>
      </c>
      <c r="E271" s="184"/>
      <c r="F271" s="195">
        <f t="shared" si="19"/>
        <v>1650</v>
      </c>
      <c r="G271" s="194">
        <f t="shared" si="20"/>
        <v>550</v>
      </c>
      <c r="H271" s="193">
        <f t="shared" si="18"/>
        <v>3.3491657532578247</v>
      </c>
    </row>
    <row r="272" spans="1:8">
      <c r="A272" s="185" t="s">
        <v>320</v>
      </c>
      <c r="B272" s="184">
        <v>62</v>
      </c>
      <c r="C272" s="196">
        <v>32</v>
      </c>
      <c r="D272" s="184">
        <v>55</v>
      </c>
      <c r="E272" s="184"/>
      <c r="F272" s="195">
        <f t="shared" si="19"/>
        <v>149</v>
      </c>
      <c r="G272" s="194">
        <f t="shared" si="20"/>
        <v>49.666666666666664</v>
      </c>
      <c r="H272" s="193">
        <f t="shared" si="18"/>
        <v>0.30243981650631263</v>
      </c>
    </row>
    <row r="273" spans="1:9">
      <c r="A273" s="185" t="s">
        <v>321</v>
      </c>
      <c r="B273" s="184">
        <v>5</v>
      </c>
      <c r="C273" s="196">
        <v>7</v>
      </c>
      <c r="D273" s="184">
        <v>6</v>
      </c>
      <c r="E273" s="184"/>
      <c r="F273" s="195">
        <f t="shared" si="19"/>
        <v>18</v>
      </c>
      <c r="G273" s="194">
        <f t="shared" si="20"/>
        <v>6</v>
      </c>
      <c r="H273" s="193">
        <f t="shared" si="18"/>
        <v>3.653635367190354E-2</v>
      </c>
    </row>
    <row r="274" spans="1:9">
      <c r="A274" s="185" t="s">
        <v>322</v>
      </c>
      <c r="B274" s="184">
        <v>2</v>
      </c>
      <c r="C274" s="196">
        <v>3</v>
      </c>
      <c r="D274" s="184">
        <v>5</v>
      </c>
      <c r="E274" s="184"/>
      <c r="F274" s="195">
        <f t="shared" si="19"/>
        <v>10</v>
      </c>
      <c r="G274" s="194">
        <f t="shared" si="20"/>
        <v>3.3333333333333335</v>
      </c>
      <c r="H274" s="193">
        <f t="shared" si="18"/>
        <v>2.0297974262168637E-2</v>
      </c>
      <c r="I274" s="54"/>
    </row>
    <row r="275" spans="1:9">
      <c r="A275" s="185" t="s">
        <v>323</v>
      </c>
      <c r="B275" s="184">
        <v>10</v>
      </c>
      <c r="C275" s="196">
        <v>3</v>
      </c>
      <c r="D275" s="184">
        <v>13</v>
      </c>
      <c r="E275" s="184"/>
      <c r="F275" s="195">
        <f t="shared" si="19"/>
        <v>26</v>
      </c>
      <c r="G275" s="194">
        <f t="shared" si="20"/>
        <v>8.6666666666666661</v>
      </c>
      <c r="H275" s="193">
        <f t="shared" si="18"/>
        <v>5.2774733081638457E-2</v>
      </c>
      <c r="I275" s="54"/>
    </row>
    <row r="276" spans="1:9">
      <c r="A276" s="207" t="s">
        <v>9</v>
      </c>
      <c r="B276" s="171">
        <f>SUBTOTAL(109,Assuntos[1° trim 2026])</f>
        <v>16737</v>
      </c>
      <c r="C276" s="213" t="s">
        <v>324</v>
      </c>
      <c r="D276" s="171">
        <v>17577</v>
      </c>
      <c r="E276" s="66"/>
      <c r="F276" s="171">
        <f>SUBTOTAL(109,Assuntos[Total])</f>
        <v>49266</v>
      </c>
      <c r="G276" s="170">
        <f>SUBTOTAL(109,Assuntos[Média])</f>
        <v>16422</v>
      </c>
      <c r="H276" s="172">
        <f>SUBTOTAL(109,Assuntos[% Total])</f>
        <v>99.999999999999972</v>
      </c>
    </row>
    <row r="277" spans="1:9">
      <c r="A277" s="27"/>
      <c r="B277" s="85"/>
      <c r="C277" s="85"/>
      <c r="D277" s="85"/>
      <c r="E277" s="85"/>
      <c r="F277" s="86"/>
      <c r="G277" s="87"/>
      <c r="H277" s="88"/>
    </row>
    <row r="278" spans="1:9" ht="64.5">
      <c r="A278" s="133" t="s">
        <v>59</v>
      </c>
      <c r="B278" s="52"/>
      <c r="C278" s="52"/>
      <c r="D278" s="52"/>
      <c r="E278" s="52"/>
    </row>
    <row r="279" spans="1:9">
      <c r="A279" s="134" t="s">
        <v>60</v>
      </c>
      <c r="B279" s="52"/>
      <c r="C279" s="52"/>
      <c r="D279" s="52"/>
      <c r="E279" s="52"/>
    </row>
    <row r="280" spans="1:9">
      <c r="A280" s="53"/>
      <c r="B280" s="52"/>
      <c r="C280" s="52"/>
      <c r="D280" s="52"/>
      <c r="E280" s="52"/>
    </row>
    <row r="281" spans="1:9" ht="38.25">
      <c r="A281" s="135" t="s">
        <v>325</v>
      </c>
      <c r="B281" s="52"/>
      <c r="C281" s="52"/>
      <c r="D281" s="52"/>
      <c r="E281" s="52"/>
    </row>
    <row r="282" spans="1:9">
      <c r="A282" s="51"/>
      <c r="B282" s="52"/>
      <c r="C282" s="52"/>
      <c r="D282" s="52"/>
      <c r="E282" s="52"/>
    </row>
    <row r="283" spans="1:9" ht="30">
      <c r="A283" s="157" t="s">
        <v>326</v>
      </c>
    </row>
    <row r="304" ht="16.5" customHeight="1"/>
    <row r="305" ht="16.5" customHeight="1"/>
    <row r="306" ht="70.5" customHeight="1"/>
    <row r="307" ht="19.5" customHeight="1"/>
    <row r="312" ht="31.5" customHeight="1"/>
  </sheetData>
  <hyperlinks>
    <hyperlink ref="A279" r:id="rId1" xr:uid="{00000000-0004-0000-0300-000000000000}"/>
  </hyperlinks>
  <pageMargins left="0.511811024" right="0.511811024" top="0.78740157500000008" bottom="0.78740157500000008" header="0.31496062000000008" footer="0.31496062000000008"/>
  <pageSetup paperSize="9" fitToWidth="0" fitToHeight="0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48"/>
  <sheetViews>
    <sheetView showGridLines="0" topLeftCell="A5" zoomScale="90" zoomScaleNormal="90" workbookViewId="0">
      <selection activeCell="A22" sqref="A22"/>
    </sheetView>
  </sheetViews>
  <sheetFormatPr defaultColWidth="5.5703125" defaultRowHeight="20.100000000000001" customHeight="1"/>
  <cols>
    <col min="1" max="1" width="5.5703125" style="2"/>
    <col min="2" max="2" width="58.7109375" style="2" customWidth="1"/>
    <col min="3" max="3" width="11.28515625" style="2" customWidth="1"/>
    <col min="4" max="4" width="11.42578125" style="25" customWidth="1"/>
    <col min="5" max="5" width="11" style="2" customWidth="1"/>
    <col min="6" max="6" width="11.5703125" style="56" hidden="1" customWidth="1"/>
    <col min="7" max="7" width="8.28515625" style="2" customWidth="1"/>
    <col min="8" max="8" width="9.42578125" style="56" customWidth="1"/>
    <col min="9" max="9" width="23.42578125" style="2" customWidth="1"/>
    <col min="10" max="10" width="7.5703125" style="2" customWidth="1"/>
    <col min="11" max="11" width="7.140625" style="2" bestFit="1" customWidth="1"/>
    <col min="12" max="12" width="7.5703125" style="2" bestFit="1" customWidth="1"/>
    <col min="13" max="13" width="7.140625" style="2" bestFit="1" customWidth="1"/>
    <col min="14" max="14" width="6.85546875" style="2" customWidth="1"/>
    <col min="15" max="15" width="6.7109375" style="2" bestFit="1" customWidth="1"/>
    <col min="16" max="16" width="7.140625" style="2" bestFit="1" customWidth="1"/>
    <col min="17" max="17" width="15.85546875" style="2" bestFit="1" customWidth="1"/>
    <col min="18" max="216" width="9.140625" style="2" customWidth="1"/>
    <col min="217" max="217" width="58.28515625" style="2" customWidth="1"/>
    <col min="218" max="218" width="3.7109375" style="2" bestFit="1" customWidth="1"/>
    <col min="219" max="219" width="5.5703125" style="2" bestFit="1" customWidth="1"/>
    <col min="220" max="220" width="5.5703125" style="2" customWidth="1"/>
    <col min="221" max="16384" width="5.5703125" style="2"/>
  </cols>
  <sheetData>
    <row r="1" spans="2:20" ht="20.100000000000001" customHeight="1">
      <c r="B1" s="80" t="s">
        <v>0</v>
      </c>
      <c r="C1" s="80"/>
      <c r="D1" s="81"/>
      <c r="E1" s="80"/>
      <c r="H1" s="65"/>
      <c r="I1" s="79">
        <f>Unidades[[#Totals],[1° trim 2026]]</f>
        <v>16737</v>
      </c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2:20" ht="20.100000000000001" customHeight="1">
      <c r="B2" s="1" t="s">
        <v>1</v>
      </c>
      <c r="C2" s="1"/>
      <c r="D2" s="29"/>
      <c r="E2" s="1"/>
      <c r="H2" s="65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2:20" ht="20.100000000000001" customHeight="1">
      <c r="B3" s="1"/>
      <c r="C3" s="1"/>
      <c r="D3" s="29"/>
      <c r="E3" s="1"/>
      <c r="H3" s="65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2:20" ht="20.100000000000001" customHeight="1">
      <c r="B4" s="1" t="s">
        <v>327</v>
      </c>
      <c r="C4" s="1"/>
      <c r="D4" s="29"/>
      <c r="E4" s="1"/>
      <c r="H4" s="65"/>
      <c r="I4" s="64"/>
      <c r="J4" s="64"/>
      <c r="K4" s="64"/>
      <c r="L4" s="64"/>
      <c r="M4" s="64"/>
      <c r="N4" s="64"/>
      <c r="O4" s="64"/>
      <c r="P4" s="64"/>
      <c r="R4" s="64"/>
      <c r="S4" s="64"/>
      <c r="T4" s="59"/>
    </row>
    <row r="5" spans="2:20" ht="20.100000000000001" customHeight="1">
      <c r="F5" s="2"/>
      <c r="G5" s="56"/>
      <c r="H5" s="64"/>
      <c r="I5" s="65"/>
      <c r="J5" s="64"/>
      <c r="K5" s="64"/>
      <c r="L5" s="64"/>
      <c r="M5" s="64"/>
      <c r="N5" s="64"/>
      <c r="O5" s="64"/>
      <c r="P5" s="64"/>
      <c r="Q5" s="64"/>
      <c r="R5" s="64"/>
      <c r="S5" s="64"/>
      <c r="T5" s="59"/>
    </row>
    <row r="6" spans="2:20" ht="57.75" customHeight="1">
      <c r="B6" s="102" t="s">
        <v>328</v>
      </c>
      <c r="C6" s="31" t="s">
        <v>27</v>
      </c>
      <c r="D6" s="31" t="s">
        <v>28</v>
      </c>
      <c r="E6" s="31" t="s">
        <v>29</v>
      </c>
      <c r="F6" s="31" t="s">
        <v>30</v>
      </c>
      <c r="G6" s="30" t="s">
        <v>9</v>
      </c>
      <c r="H6" s="30" t="s">
        <v>8</v>
      </c>
      <c r="I6" s="117" t="s">
        <v>58</v>
      </c>
    </row>
    <row r="7" spans="2:20" ht="20.100000000000001" customHeight="1">
      <c r="B7" s="151" t="s">
        <v>329</v>
      </c>
      <c r="C7" s="144">
        <v>2324</v>
      </c>
      <c r="D7" s="6">
        <v>2231</v>
      </c>
      <c r="E7" s="6">
        <v>2688</v>
      </c>
      <c r="F7" s="6"/>
      <c r="G7" s="7">
        <f t="shared" ref="G7:G16" si="0">SUM(C7:F7)</f>
        <v>7243</v>
      </c>
      <c r="H7" s="82">
        <f t="shared" ref="H7:H17" si="1">AVERAGE(C7:F7)</f>
        <v>2414.3333333333335</v>
      </c>
      <c r="I7" s="23">
        <f t="shared" ref="I7:I17" si="2">(E7*100)/$I$1</f>
        <v>16.060225846925974</v>
      </c>
      <c r="L7" s="56"/>
      <c r="M7" s="56"/>
    </row>
    <row r="8" spans="2:20" ht="20.100000000000001" customHeight="1">
      <c r="B8" s="154" t="s">
        <v>330</v>
      </c>
      <c r="C8" s="143">
        <v>1687</v>
      </c>
      <c r="D8" s="6">
        <v>1323</v>
      </c>
      <c r="E8" s="6">
        <v>1632</v>
      </c>
      <c r="F8" s="6"/>
      <c r="G8" s="7">
        <f t="shared" si="0"/>
        <v>4642</v>
      </c>
      <c r="H8" s="82">
        <f t="shared" si="1"/>
        <v>1547.3333333333333</v>
      </c>
      <c r="I8" s="23">
        <f t="shared" si="2"/>
        <v>9.7508514070621981</v>
      </c>
      <c r="L8" s="56"/>
      <c r="M8" s="56"/>
    </row>
    <row r="9" spans="2:20" ht="20.100000000000001" customHeight="1">
      <c r="B9" s="154" t="s">
        <v>331</v>
      </c>
      <c r="C9" s="143">
        <v>1159</v>
      </c>
      <c r="D9" s="6">
        <v>1268</v>
      </c>
      <c r="E9" s="6">
        <v>1546</v>
      </c>
      <c r="F9" s="6"/>
      <c r="G9" s="7">
        <f t="shared" si="0"/>
        <v>3973</v>
      </c>
      <c r="H9" s="82">
        <f t="shared" si="1"/>
        <v>1324.3333333333333</v>
      </c>
      <c r="I9" s="23">
        <f t="shared" si="2"/>
        <v>9.2370197765429882</v>
      </c>
      <c r="L9" s="56"/>
      <c r="M9" s="56"/>
    </row>
    <row r="10" spans="2:20" ht="20.100000000000001" customHeight="1">
      <c r="B10" s="154" t="s">
        <v>332</v>
      </c>
      <c r="C10" s="143">
        <v>1053</v>
      </c>
      <c r="D10" s="6">
        <v>1075</v>
      </c>
      <c r="E10" s="6">
        <v>1363</v>
      </c>
      <c r="F10" s="6"/>
      <c r="G10" s="7">
        <f t="shared" si="0"/>
        <v>3491</v>
      </c>
      <c r="H10" s="82">
        <f t="shared" si="1"/>
        <v>1163.6666666666667</v>
      </c>
      <c r="I10" s="23">
        <f t="shared" si="2"/>
        <v>8.1436338650893223</v>
      </c>
      <c r="L10" s="56"/>
      <c r="M10" s="56"/>
    </row>
    <row r="11" spans="2:20" ht="20.100000000000001" customHeight="1">
      <c r="B11" s="154" t="s">
        <v>333</v>
      </c>
      <c r="C11" s="143">
        <v>999</v>
      </c>
      <c r="D11" s="6">
        <v>1020</v>
      </c>
      <c r="E11" s="6">
        <v>1323</v>
      </c>
      <c r="F11" s="6"/>
      <c r="G11" s="7">
        <f t="shared" si="0"/>
        <v>3342</v>
      </c>
      <c r="H11" s="82">
        <f t="shared" si="1"/>
        <v>1114</v>
      </c>
      <c r="I11" s="23">
        <f t="shared" si="2"/>
        <v>7.9046424090338769</v>
      </c>
      <c r="L11" s="56"/>
      <c r="M11" s="56"/>
    </row>
    <row r="12" spans="2:20" ht="20.100000000000001" customHeight="1">
      <c r="B12" s="154" t="s">
        <v>334</v>
      </c>
      <c r="C12" s="143">
        <v>1526</v>
      </c>
      <c r="D12" s="6">
        <v>921</v>
      </c>
      <c r="E12" s="6">
        <v>870</v>
      </c>
      <c r="F12" s="6"/>
      <c r="G12" s="7">
        <f t="shared" si="0"/>
        <v>3317</v>
      </c>
      <c r="H12" s="82">
        <f t="shared" si="1"/>
        <v>1105.6666666666667</v>
      </c>
      <c r="I12" s="23">
        <f t="shared" si="2"/>
        <v>5.198064169205951</v>
      </c>
      <c r="L12" s="56"/>
      <c r="M12" s="56"/>
    </row>
    <row r="13" spans="2:20" ht="20.100000000000001" customHeight="1">
      <c r="B13" s="154" t="s">
        <v>335</v>
      </c>
      <c r="C13" s="143">
        <v>1049</v>
      </c>
      <c r="D13" s="6">
        <v>902</v>
      </c>
      <c r="E13" s="6">
        <v>1235</v>
      </c>
      <c r="F13" s="6"/>
      <c r="G13" s="7">
        <f t="shared" si="0"/>
        <v>3186</v>
      </c>
      <c r="H13" s="82">
        <f t="shared" si="1"/>
        <v>1062</v>
      </c>
      <c r="I13" s="23">
        <f t="shared" si="2"/>
        <v>7.3788612057118961</v>
      </c>
      <c r="L13" s="56"/>
      <c r="M13" s="56"/>
    </row>
    <row r="14" spans="2:20" ht="20.100000000000001" customHeight="1">
      <c r="B14" s="154" t="s">
        <v>336</v>
      </c>
      <c r="C14" s="143">
        <v>756</v>
      </c>
      <c r="D14" s="6">
        <v>775</v>
      </c>
      <c r="E14" s="6">
        <v>690</v>
      </c>
      <c r="F14" s="6"/>
      <c r="G14" s="7">
        <f t="shared" si="0"/>
        <v>2221</v>
      </c>
      <c r="H14" s="82">
        <f t="shared" si="1"/>
        <v>740.33333333333337</v>
      </c>
      <c r="I14" s="23">
        <f t="shared" si="2"/>
        <v>4.1226026169564438</v>
      </c>
      <c r="L14" s="56"/>
      <c r="M14" s="56"/>
    </row>
    <row r="15" spans="2:20" ht="20.100000000000001" customHeight="1">
      <c r="B15" s="154" t="s">
        <v>337</v>
      </c>
      <c r="C15" s="143">
        <v>377</v>
      </c>
      <c r="D15" s="6">
        <v>451</v>
      </c>
      <c r="E15" s="6">
        <v>371</v>
      </c>
      <c r="F15" s="6"/>
      <c r="G15" s="7">
        <f t="shared" si="0"/>
        <v>1199</v>
      </c>
      <c r="H15" s="82">
        <f t="shared" si="1"/>
        <v>399.66666666666669</v>
      </c>
      <c r="I15" s="23">
        <f t="shared" si="2"/>
        <v>2.216645754914262</v>
      </c>
      <c r="L15" s="56"/>
      <c r="M15" s="56"/>
    </row>
    <row r="16" spans="2:20" ht="20.100000000000001" customHeight="1">
      <c r="B16" s="154" t="s">
        <v>338</v>
      </c>
      <c r="C16" s="143">
        <v>470</v>
      </c>
      <c r="D16" s="6">
        <v>361</v>
      </c>
      <c r="E16" s="6">
        <v>456</v>
      </c>
      <c r="F16" s="6"/>
      <c r="G16" s="7">
        <f t="shared" si="0"/>
        <v>1287</v>
      </c>
      <c r="H16" s="82">
        <f t="shared" si="1"/>
        <v>429</v>
      </c>
      <c r="I16" s="23">
        <f t="shared" si="2"/>
        <v>2.7245025990320846</v>
      </c>
      <c r="L16" s="56"/>
      <c r="M16" s="56"/>
    </row>
    <row r="17" spans="1:42" ht="20.100000000000001" customHeight="1">
      <c r="B17" s="118" t="s">
        <v>339</v>
      </c>
      <c r="C17" s="141">
        <f>SUM(C7:C16)</f>
        <v>11400</v>
      </c>
      <c r="D17" s="113">
        <v>10327</v>
      </c>
      <c r="E17" s="113">
        <v>12174</v>
      </c>
      <c r="F17" s="113"/>
      <c r="G17" s="114">
        <f>SUM(G7:G16)</f>
        <v>33901</v>
      </c>
      <c r="H17" s="114">
        <f t="shared" si="1"/>
        <v>11300.333333333334</v>
      </c>
      <c r="I17" s="109">
        <f t="shared" si="2"/>
        <v>72.737049650475001</v>
      </c>
      <c r="L17" s="56"/>
      <c r="M17" s="56"/>
    </row>
    <row r="18" spans="1:42" s="55" customFormat="1" ht="20.100000000000001" customHeight="1">
      <c r="B18" s="176" t="s">
        <v>55</v>
      </c>
      <c r="C18" s="64"/>
      <c r="D18" s="66"/>
      <c r="H18" s="78" t="s">
        <v>56</v>
      </c>
      <c r="I18" s="103">
        <f>100-I17</f>
        <v>27.262950349524999</v>
      </c>
      <c r="J18" s="59"/>
      <c r="K18" s="59"/>
      <c r="L18" s="59"/>
      <c r="M18" s="59"/>
      <c r="N18" s="59"/>
      <c r="O18" s="59"/>
    </row>
    <row r="19" spans="1:42" ht="20.100000000000001" customHeight="1">
      <c r="A19" s="71"/>
      <c r="B19" s="55"/>
      <c r="C19" s="55"/>
      <c r="D19" s="78"/>
      <c r="E19" s="71"/>
      <c r="F19" s="71"/>
      <c r="G19" s="71"/>
      <c r="H19" s="163"/>
      <c r="I19" s="164"/>
      <c r="J19" s="55"/>
      <c r="K19" s="55"/>
      <c r="L19" s="55"/>
      <c r="M19" s="55"/>
      <c r="N19" s="55"/>
      <c r="O19" s="238"/>
      <c r="P19" s="238"/>
      <c r="Q19" s="238"/>
      <c r="R19" s="55"/>
      <c r="S19" s="55"/>
      <c r="T19" s="55"/>
      <c r="U19" s="55"/>
      <c r="V19" s="55"/>
      <c r="W19" s="55"/>
      <c r="X19" s="79"/>
      <c r="Y19" s="55"/>
      <c r="Z19" s="55"/>
      <c r="AA19" s="55"/>
      <c r="AB19" s="55"/>
      <c r="AC19" s="55"/>
      <c r="AD19" s="55"/>
      <c r="AE19" s="55"/>
      <c r="AF19" s="55"/>
      <c r="AG19" s="55"/>
      <c r="AH19" s="55"/>
    </row>
    <row r="20" spans="1:42" ht="20.100000000000001" customHeight="1">
      <c r="A20" s="71"/>
      <c r="B20" s="215"/>
      <c r="C20" s="215"/>
      <c r="D20" s="178"/>
      <c r="E20" s="239"/>
      <c r="F20" s="239"/>
      <c r="G20" s="239"/>
      <c r="H20" s="239"/>
      <c r="I20" s="239"/>
      <c r="J20" s="55"/>
      <c r="K20" s="55"/>
      <c r="L20" s="55"/>
      <c r="M20" s="55"/>
      <c r="N20" s="55"/>
      <c r="O20" s="55"/>
      <c r="P20" s="79"/>
      <c r="Q20" s="55"/>
      <c r="R20" s="55"/>
      <c r="S20" s="55"/>
      <c r="T20" s="55"/>
      <c r="U20" s="55"/>
      <c r="V20" s="55"/>
      <c r="W20" s="55"/>
      <c r="X20" s="79"/>
      <c r="Y20" s="55"/>
      <c r="Z20" s="55"/>
      <c r="AA20" s="55"/>
      <c r="AB20" s="55"/>
      <c r="AC20" s="55"/>
      <c r="AD20" s="99"/>
      <c r="AE20" s="98"/>
      <c r="AF20" s="98"/>
      <c r="AG20" s="98"/>
      <c r="AH20" s="98"/>
      <c r="AI20" s="6"/>
      <c r="AJ20" s="6"/>
      <c r="AK20" s="25"/>
      <c r="AL20" s="6"/>
      <c r="AM20" s="6"/>
      <c r="AN20" s="6"/>
      <c r="AO20" s="6"/>
      <c r="AP20" s="7"/>
    </row>
    <row r="21" spans="1:42" ht="20.100000000000001" customHeight="1">
      <c r="A21" s="71"/>
      <c r="B21" s="205" t="s">
        <v>340</v>
      </c>
      <c r="C21" s="206" t="s">
        <v>341</v>
      </c>
      <c r="D21" s="179"/>
      <c r="E21" s="71"/>
      <c r="F21" s="76"/>
      <c r="G21" s="71"/>
      <c r="H21" s="71"/>
      <c r="I21" s="71"/>
      <c r="J21" s="55"/>
      <c r="K21" s="55"/>
      <c r="L21" s="55"/>
      <c r="M21" s="101"/>
      <c r="N21" s="55"/>
      <c r="O21" s="238"/>
      <c r="P21" s="238"/>
      <c r="Q21" s="238"/>
      <c r="R21" s="55"/>
      <c r="S21" s="55"/>
      <c r="T21" s="55"/>
      <c r="U21" s="55"/>
      <c r="V21" s="55"/>
      <c r="W21" s="55"/>
      <c r="X21" s="79"/>
      <c r="Y21" s="55"/>
      <c r="Z21" s="55"/>
      <c r="AA21" s="55"/>
      <c r="AB21" s="55"/>
      <c r="AC21" s="55"/>
      <c r="AD21" s="99"/>
      <c r="AE21" s="98"/>
      <c r="AF21" s="98"/>
      <c r="AG21" s="98"/>
      <c r="AH21" s="98"/>
      <c r="AI21" s="6"/>
      <c r="AJ21" s="6"/>
      <c r="AK21" s="25"/>
      <c r="AL21" s="6"/>
      <c r="AM21" s="6"/>
      <c r="AN21" s="6"/>
      <c r="AO21" s="6"/>
      <c r="AP21" s="7"/>
    </row>
    <row r="22" spans="1:42" ht="20.100000000000001" customHeight="1">
      <c r="A22" s="71"/>
      <c r="B22" s="216" t="s">
        <v>337</v>
      </c>
      <c r="C22" s="175">
        <v>2.216645754914262</v>
      </c>
      <c r="D22" s="142"/>
      <c r="E22" s="71"/>
      <c r="F22" s="76"/>
      <c r="G22" s="71"/>
      <c r="H22" s="71"/>
      <c r="I22" s="71"/>
      <c r="J22" s="55"/>
      <c r="K22" s="55"/>
      <c r="L22" s="55"/>
      <c r="M22" s="55"/>
      <c r="N22" s="55"/>
      <c r="O22" s="55"/>
      <c r="P22" s="79"/>
      <c r="Q22" s="55"/>
      <c r="R22" s="55"/>
      <c r="S22" s="55"/>
      <c r="T22" s="55"/>
      <c r="U22" s="55"/>
      <c r="V22" s="55"/>
      <c r="W22" s="55"/>
      <c r="X22" s="100"/>
      <c r="Y22" s="55"/>
      <c r="Z22" s="55"/>
      <c r="AA22" s="55"/>
      <c r="AB22" s="55"/>
      <c r="AC22" s="55"/>
      <c r="AD22" s="99"/>
      <c r="AE22" s="98"/>
      <c r="AF22" s="98"/>
      <c r="AG22" s="98"/>
      <c r="AH22" s="98"/>
      <c r="AI22" s="6"/>
      <c r="AJ22" s="6"/>
      <c r="AK22" s="25"/>
      <c r="AL22" s="6"/>
      <c r="AM22" s="6"/>
      <c r="AN22" s="6"/>
      <c r="AO22" s="6"/>
      <c r="AP22" s="7"/>
    </row>
    <row r="23" spans="1:42" ht="20.100000000000001" customHeight="1">
      <c r="A23" s="71"/>
      <c r="B23" s="216" t="s">
        <v>338</v>
      </c>
      <c r="C23" s="175">
        <v>2.7245025990320846</v>
      </c>
      <c r="D23" s="142"/>
      <c r="E23" s="239"/>
      <c r="F23" s="239"/>
      <c r="G23" s="239"/>
      <c r="H23" s="239"/>
      <c r="I23" s="239"/>
      <c r="J23" s="55"/>
      <c r="K23" s="55"/>
      <c r="L23" s="55"/>
      <c r="M23" s="55"/>
      <c r="N23" s="55"/>
      <c r="R23" s="55"/>
      <c r="S23" s="55"/>
      <c r="T23" s="55"/>
      <c r="U23" s="55"/>
      <c r="V23" s="55"/>
      <c r="W23" s="55"/>
      <c r="X23" s="79"/>
      <c r="Y23" s="55"/>
      <c r="Z23" s="55"/>
      <c r="AA23" s="55"/>
      <c r="AB23" s="55"/>
      <c r="AC23" s="55"/>
      <c r="AD23" s="99"/>
      <c r="AE23" s="98"/>
      <c r="AF23" s="98"/>
      <c r="AG23" s="98"/>
      <c r="AH23" s="98"/>
      <c r="AI23" s="6"/>
      <c r="AJ23" s="6"/>
      <c r="AK23" s="25"/>
      <c r="AL23" s="6"/>
      <c r="AM23" s="6"/>
      <c r="AN23" s="6"/>
      <c r="AO23" s="6"/>
      <c r="AP23" s="7"/>
    </row>
    <row r="24" spans="1:42" ht="20.100000000000001" customHeight="1">
      <c r="A24" s="71"/>
      <c r="B24" s="216" t="s">
        <v>336</v>
      </c>
      <c r="C24" s="175">
        <v>4.1226026169564438</v>
      </c>
      <c r="D24" s="142"/>
      <c r="E24" s="71"/>
      <c r="F24" s="76"/>
      <c r="G24" s="71"/>
      <c r="H24" s="71"/>
      <c r="I24" s="71"/>
      <c r="J24" s="55"/>
      <c r="K24" s="55"/>
      <c r="L24" s="55"/>
      <c r="M24" s="55"/>
      <c r="N24" s="55"/>
      <c r="O24" s="238"/>
      <c r="P24" s="238"/>
      <c r="Q24" s="238"/>
      <c r="R24" s="55"/>
      <c r="S24" s="55"/>
      <c r="T24" s="55"/>
      <c r="U24" s="55"/>
      <c r="V24" s="55"/>
      <c r="W24" s="55"/>
      <c r="X24" s="79"/>
      <c r="Y24" s="55"/>
      <c r="Z24" s="55"/>
      <c r="AA24" s="55"/>
      <c r="AB24" s="55"/>
      <c r="AC24" s="55"/>
      <c r="AD24" s="99"/>
      <c r="AE24" s="98"/>
      <c r="AF24" s="98"/>
      <c r="AG24" s="98"/>
      <c r="AH24" s="98"/>
      <c r="AI24" s="6"/>
      <c r="AJ24" s="6"/>
      <c r="AK24" s="25"/>
      <c r="AL24" s="6"/>
      <c r="AM24" s="6"/>
      <c r="AN24" s="6"/>
      <c r="AO24" s="6"/>
      <c r="AP24" s="7"/>
    </row>
    <row r="25" spans="1:42" ht="20.100000000000001" customHeight="1">
      <c r="A25" s="71"/>
      <c r="B25" s="216" t="s">
        <v>334</v>
      </c>
      <c r="C25" s="175">
        <v>5.198064169205951</v>
      </c>
      <c r="D25" s="142"/>
      <c r="E25" s="71"/>
      <c r="F25" s="76"/>
      <c r="G25" s="71"/>
      <c r="H25" s="71"/>
      <c r="I25" s="71"/>
      <c r="J25" s="55"/>
      <c r="K25" s="55"/>
      <c r="L25" s="55"/>
      <c r="M25" s="55"/>
      <c r="N25" s="55"/>
      <c r="O25" s="19"/>
      <c r="P25" s="19"/>
      <c r="Q25" s="19"/>
      <c r="R25" s="55"/>
      <c r="S25" s="55"/>
      <c r="T25" s="55"/>
      <c r="U25" s="55"/>
      <c r="V25" s="55"/>
      <c r="W25" s="55"/>
      <c r="X25" s="79"/>
      <c r="Y25" s="55"/>
      <c r="Z25" s="55"/>
      <c r="AA25" s="55"/>
      <c r="AB25" s="55"/>
      <c r="AC25" s="55"/>
      <c r="AD25" s="99"/>
      <c r="AE25" s="98"/>
      <c r="AF25" s="98"/>
      <c r="AG25" s="98"/>
      <c r="AH25" s="98"/>
      <c r="AI25" s="6"/>
      <c r="AJ25" s="6"/>
      <c r="AK25" s="25"/>
      <c r="AL25" s="6"/>
      <c r="AM25" s="6"/>
      <c r="AN25" s="6"/>
      <c r="AO25" s="6"/>
      <c r="AP25" s="7"/>
    </row>
    <row r="26" spans="1:42" ht="20.100000000000001" customHeight="1">
      <c r="A26" s="71"/>
      <c r="B26" s="216" t="s">
        <v>335</v>
      </c>
      <c r="C26" s="175">
        <v>7.3788612057118961</v>
      </c>
      <c r="D26" s="142"/>
      <c r="E26" s="71"/>
      <c r="F26" s="76"/>
      <c r="G26" s="71"/>
      <c r="H26" s="76"/>
      <c r="I26" s="71"/>
      <c r="J26" s="55"/>
      <c r="K26" s="55"/>
      <c r="L26" s="55"/>
      <c r="M26" s="55"/>
      <c r="N26" s="55"/>
      <c r="O26" s="19"/>
      <c r="P26" s="19"/>
      <c r="Q26" s="19"/>
      <c r="R26" s="55"/>
      <c r="S26" s="55"/>
      <c r="T26" s="55"/>
      <c r="U26" s="55"/>
      <c r="V26" s="55"/>
      <c r="W26" s="55"/>
      <c r="X26" s="79"/>
      <c r="Y26" s="55"/>
      <c r="Z26" s="55"/>
      <c r="AA26" s="55"/>
      <c r="AB26" s="55"/>
      <c r="AC26" s="55"/>
      <c r="AD26" s="99"/>
      <c r="AE26" s="98"/>
      <c r="AF26" s="98"/>
      <c r="AG26" s="98"/>
      <c r="AH26" s="98"/>
      <c r="AI26" s="6"/>
      <c r="AJ26" s="6"/>
      <c r="AK26" s="25"/>
      <c r="AL26" s="6"/>
      <c r="AM26" s="6"/>
      <c r="AN26" s="6"/>
      <c r="AO26" s="6"/>
      <c r="AP26" s="7"/>
    </row>
    <row r="27" spans="1:42" ht="20.100000000000001" customHeight="1">
      <c r="A27" s="71"/>
      <c r="B27" s="216" t="s">
        <v>333</v>
      </c>
      <c r="C27" s="175">
        <v>7.9046424090338769</v>
      </c>
      <c r="D27" s="142"/>
      <c r="E27" s="166"/>
      <c r="F27" s="166"/>
      <c r="G27" s="166"/>
      <c r="H27" s="166"/>
      <c r="I27" s="166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79"/>
      <c r="Y27" s="55"/>
      <c r="Z27" s="55"/>
      <c r="AA27" s="55"/>
      <c r="AB27" s="55"/>
      <c r="AC27" s="55"/>
      <c r="AD27" s="99"/>
      <c r="AE27" s="98"/>
      <c r="AF27" s="98"/>
      <c r="AG27" s="98"/>
      <c r="AH27" s="98"/>
      <c r="AI27" s="6"/>
      <c r="AJ27" s="6"/>
      <c r="AK27" s="25"/>
      <c r="AL27" s="6"/>
      <c r="AM27" s="6"/>
      <c r="AN27" s="6"/>
      <c r="AO27" s="6"/>
      <c r="AP27" s="7"/>
    </row>
    <row r="28" spans="1:42" ht="20.100000000000001" customHeight="1">
      <c r="A28" s="71"/>
      <c r="B28" s="216" t="s">
        <v>332</v>
      </c>
      <c r="C28" s="175">
        <v>8.1436338650893223</v>
      </c>
      <c r="D28" s="142"/>
      <c r="E28" s="71"/>
      <c r="F28" s="76"/>
      <c r="G28" s="71"/>
      <c r="H28" s="76"/>
      <c r="I28" s="71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79"/>
      <c r="Y28" s="55"/>
      <c r="Z28" s="55"/>
      <c r="AA28" s="55"/>
      <c r="AB28" s="55"/>
      <c r="AC28" s="55"/>
      <c r="AD28" s="99"/>
      <c r="AE28" s="98"/>
      <c r="AF28" s="98"/>
      <c r="AG28" s="98"/>
      <c r="AH28" s="98"/>
      <c r="AI28" s="6"/>
      <c r="AJ28" s="6"/>
      <c r="AK28" s="25"/>
      <c r="AL28" s="6"/>
      <c r="AM28" s="6"/>
      <c r="AN28" s="6"/>
      <c r="AO28" s="6"/>
      <c r="AP28" s="7"/>
    </row>
    <row r="29" spans="1:42" ht="20.100000000000001" customHeight="1">
      <c r="A29" s="71"/>
      <c r="B29" s="216" t="s">
        <v>331</v>
      </c>
      <c r="C29" s="175">
        <v>9.2370197765429882</v>
      </c>
      <c r="D29" s="142"/>
      <c r="E29" s="71"/>
      <c r="F29" s="76"/>
      <c r="G29" s="71"/>
      <c r="H29" s="76"/>
      <c r="I29" s="71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99"/>
      <c r="AE29" s="98"/>
      <c r="AF29" s="98"/>
      <c r="AG29" s="98"/>
      <c r="AH29" s="98"/>
      <c r="AI29" s="6"/>
      <c r="AJ29" s="6"/>
      <c r="AK29" s="25"/>
      <c r="AL29" s="6"/>
      <c r="AM29" s="6"/>
      <c r="AN29" s="6"/>
      <c r="AO29" s="6"/>
      <c r="AP29" s="7"/>
    </row>
    <row r="30" spans="1:42" ht="20.100000000000001" customHeight="1">
      <c r="A30" s="71"/>
      <c r="B30" s="216" t="s">
        <v>330</v>
      </c>
      <c r="C30" s="175">
        <v>9.7508514070621981</v>
      </c>
      <c r="D30" s="142"/>
      <c r="E30" s="71"/>
      <c r="F30" s="76"/>
      <c r="G30" s="71"/>
      <c r="H30" s="76"/>
      <c r="I30" s="71"/>
      <c r="J30" s="55"/>
      <c r="K30" s="55"/>
      <c r="L30" s="55"/>
      <c r="M30" s="55"/>
      <c r="N30" s="55"/>
      <c r="O30" s="55"/>
      <c r="P30" s="55"/>
      <c r="Q30" s="55"/>
      <c r="R30" s="55"/>
      <c r="S30" s="99"/>
      <c r="T30" s="98"/>
      <c r="U30" s="97"/>
      <c r="V30" s="97"/>
      <c r="W30" s="97"/>
      <c r="X30" s="42"/>
      <c r="Y30" s="55"/>
      <c r="Z30" s="55"/>
      <c r="AA30" s="55"/>
      <c r="AB30" s="55"/>
      <c r="AC30" s="55"/>
      <c r="AD30" s="99"/>
      <c r="AE30" s="98"/>
      <c r="AF30" s="98"/>
      <c r="AG30" s="98"/>
      <c r="AH30" s="98"/>
      <c r="AI30" s="6"/>
      <c r="AJ30" s="6"/>
      <c r="AK30" s="25"/>
      <c r="AL30" s="6"/>
      <c r="AM30" s="6"/>
      <c r="AN30" s="6"/>
      <c r="AO30" s="6"/>
      <c r="AP30" s="7"/>
    </row>
    <row r="31" spans="1:42" ht="20.100000000000001" customHeight="1">
      <c r="A31" s="71"/>
      <c r="B31" s="217" t="s">
        <v>329</v>
      </c>
      <c r="C31" s="175">
        <v>16.060225846925974</v>
      </c>
      <c r="D31" s="142"/>
      <c r="E31" s="71"/>
      <c r="F31" s="76"/>
      <c r="G31" s="71"/>
      <c r="H31" s="76"/>
      <c r="I31" s="71"/>
      <c r="J31" s="55"/>
      <c r="K31" s="55"/>
      <c r="L31" s="55"/>
      <c r="M31" s="55"/>
      <c r="N31" s="55"/>
      <c r="O31" s="55"/>
      <c r="P31" s="55"/>
      <c r="Q31" s="55"/>
      <c r="R31" s="55"/>
      <c r="S31" s="99"/>
      <c r="T31" s="98"/>
      <c r="U31" s="97"/>
      <c r="V31" s="97"/>
      <c r="W31" s="97"/>
      <c r="X31" s="42"/>
      <c r="Y31" s="55"/>
      <c r="Z31" s="55"/>
      <c r="AA31" s="55"/>
      <c r="AB31" s="55"/>
      <c r="AC31" s="55"/>
      <c r="AD31" s="99"/>
      <c r="AE31" s="98"/>
      <c r="AF31" s="98"/>
      <c r="AG31" s="98"/>
      <c r="AH31" s="98"/>
      <c r="AI31" s="6"/>
      <c r="AJ31" s="6"/>
      <c r="AK31" s="25"/>
      <c r="AL31" s="6"/>
      <c r="AM31" s="6"/>
      <c r="AN31" s="6"/>
      <c r="AO31" s="6"/>
      <c r="AP31" s="7"/>
    </row>
    <row r="32" spans="1:42" ht="20.100000000000001" customHeight="1">
      <c r="A32" s="71"/>
      <c r="B32" s="55"/>
      <c r="C32" s="55"/>
      <c r="D32" s="55"/>
      <c r="E32" s="71"/>
      <c r="F32" s="76"/>
      <c r="G32" s="71"/>
      <c r="H32" s="76"/>
      <c r="I32" s="71"/>
      <c r="J32" s="55"/>
      <c r="K32" s="55"/>
      <c r="L32" s="55"/>
      <c r="M32" s="55"/>
      <c r="N32" s="55"/>
      <c r="O32" s="55"/>
      <c r="P32" s="55"/>
      <c r="Q32" s="55"/>
      <c r="R32" s="55"/>
      <c r="S32" s="99"/>
      <c r="T32" s="98"/>
      <c r="U32" s="97"/>
      <c r="V32" s="97"/>
      <c r="W32" s="97"/>
      <c r="X32" s="42"/>
      <c r="Y32" s="55"/>
      <c r="Z32" s="55"/>
      <c r="AA32" s="55"/>
      <c r="AB32" s="55"/>
      <c r="AC32" s="55"/>
      <c r="AD32" s="99"/>
      <c r="AE32" s="98"/>
      <c r="AF32" s="98"/>
      <c r="AG32" s="98"/>
      <c r="AH32" s="98"/>
      <c r="AI32" s="6"/>
      <c r="AJ32" s="6"/>
      <c r="AK32" s="25"/>
      <c r="AL32" s="6"/>
      <c r="AM32" s="6"/>
      <c r="AN32" s="6"/>
      <c r="AO32" s="6"/>
      <c r="AP32" s="7"/>
    </row>
    <row r="33" spans="1:42" ht="20.100000000000001" customHeight="1">
      <c r="A33" s="71"/>
      <c r="B33" s="64"/>
      <c r="C33" s="64"/>
      <c r="D33" s="66"/>
      <c r="E33" s="71"/>
      <c r="F33" s="76"/>
      <c r="G33" s="71"/>
      <c r="H33" s="76"/>
      <c r="I33" s="71"/>
      <c r="J33" s="55"/>
      <c r="K33" s="55"/>
      <c r="L33" s="55"/>
      <c r="M33" s="55"/>
      <c r="N33" s="55"/>
      <c r="O33" s="55"/>
      <c r="P33" s="55"/>
      <c r="Q33" s="55"/>
      <c r="R33" s="55"/>
      <c r="S33" s="99"/>
      <c r="T33" s="98"/>
      <c r="U33" s="97"/>
      <c r="V33" s="97"/>
      <c r="W33" s="97"/>
      <c r="X33" s="42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P33" s="56"/>
    </row>
    <row r="34" spans="1:42" ht="20.100000000000001" customHeight="1">
      <c r="A34" s="71"/>
      <c r="B34" s="64"/>
      <c r="C34" s="64"/>
      <c r="D34" s="66"/>
      <c r="E34" s="71"/>
      <c r="F34" s="76"/>
      <c r="G34" s="71"/>
      <c r="H34" s="76"/>
      <c r="I34" s="71"/>
      <c r="J34" s="55"/>
      <c r="K34" s="55"/>
      <c r="L34" s="55"/>
      <c r="M34" s="55"/>
      <c r="N34" s="55"/>
      <c r="O34" s="55"/>
      <c r="P34" s="55"/>
      <c r="Q34" s="55"/>
      <c r="R34" s="55"/>
      <c r="S34" s="99"/>
      <c r="T34" s="98"/>
      <c r="U34" s="97"/>
      <c r="V34" s="97"/>
      <c r="W34" s="97"/>
      <c r="X34" s="42"/>
      <c r="Y34" s="55"/>
      <c r="Z34" s="55"/>
      <c r="AA34" s="55"/>
      <c r="AB34" s="55"/>
      <c r="AC34" s="55"/>
      <c r="AD34" s="55"/>
      <c r="AE34" s="55"/>
      <c r="AF34" s="55"/>
      <c r="AG34" s="55"/>
      <c r="AH34" s="55"/>
    </row>
    <row r="35" spans="1:42" ht="20.100000000000001" customHeight="1">
      <c r="A35" s="71"/>
      <c r="B35" s="64"/>
      <c r="C35" s="64"/>
      <c r="D35" s="66"/>
      <c r="E35" s="71"/>
      <c r="F35" s="76"/>
      <c r="G35" s="71"/>
      <c r="H35" s="76"/>
      <c r="I35" s="71"/>
      <c r="J35" s="55"/>
      <c r="K35" s="55"/>
      <c r="L35" s="55"/>
      <c r="M35" s="55"/>
      <c r="N35" s="55"/>
      <c r="O35" s="55"/>
      <c r="P35" s="55"/>
      <c r="Q35" s="55"/>
      <c r="R35" s="55"/>
      <c r="S35" s="99"/>
      <c r="T35" s="98"/>
      <c r="U35" s="97"/>
      <c r="V35" s="97"/>
      <c r="W35" s="97"/>
      <c r="X35" s="42"/>
      <c r="Y35" s="55"/>
      <c r="Z35" s="55"/>
      <c r="AA35" s="55"/>
      <c r="AB35" s="55"/>
      <c r="AC35" s="55"/>
      <c r="AD35" s="55"/>
      <c r="AE35" s="55"/>
      <c r="AF35" s="55"/>
      <c r="AG35" s="55"/>
      <c r="AH35" s="55"/>
    </row>
    <row r="36" spans="1:42" ht="20.100000000000001" customHeight="1">
      <c r="A36" s="71"/>
      <c r="B36" s="64"/>
      <c r="C36" s="64"/>
      <c r="D36" s="74"/>
      <c r="E36" s="71"/>
      <c r="F36" s="76"/>
      <c r="G36" s="71"/>
      <c r="H36" s="76"/>
      <c r="I36" s="71"/>
      <c r="J36" s="55"/>
      <c r="K36" s="55"/>
      <c r="L36" s="55"/>
      <c r="M36" s="55"/>
      <c r="N36" s="55"/>
      <c r="O36" s="55"/>
      <c r="P36" s="55"/>
      <c r="Q36" s="55"/>
      <c r="R36" s="55"/>
      <c r="S36" s="99"/>
      <c r="T36" s="98"/>
      <c r="U36" s="97"/>
      <c r="V36" s="97"/>
      <c r="W36" s="97"/>
      <c r="X36" s="42"/>
      <c r="Y36" s="55"/>
      <c r="Z36" s="55"/>
      <c r="AA36" s="55"/>
      <c r="AB36" s="55"/>
      <c r="AC36" s="55"/>
      <c r="AD36" s="55"/>
      <c r="AE36" s="55"/>
      <c r="AF36" s="55"/>
      <c r="AG36" s="55"/>
      <c r="AH36" s="55"/>
    </row>
    <row r="37" spans="1:42" ht="20.100000000000001" customHeight="1">
      <c r="B37" s="64"/>
      <c r="C37" s="55"/>
      <c r="D37" s="78"/>
      <c r="E37" s="55"/>
      <c r="F37" s="79"/>
      <c r="G37" s="55"/>
      <c r="H37" s="79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99"/>
      <c r="T37" s="98"/>
      <c r="U37" s="97"/>
      <c r="V37" s="97"/>
      <c r="W37" s="97"/>
      <c r="X37" s="42"/>
      <c r="Y37" s="55"/>
      <c r="Z37" s="55"/>
      <c r="AA37" s="55"/>
      <c r="AB37" s="55"/>
      <c r="AC37" s="55"/>
      <c r="AD37" s="55"/>
      <c r="AE37" s="55"/>
      <c r="AF37" s="55"/>
      <c r="AG37" s="55"/>
      <c r="AH37" s="55"/>
    </row>
    <row r="38" spans="1:42" ht="59.25" customHeight="1">
      <c r="B38" s="119" t="s">
        <v>342</v>
      </c>
      <c r="C38" s="55"/>
      <c r="D38" s="78"/>
      <c r="E38" s="55"/>
      <c r="F38" s="79"/>
      <c r="G38" s="55"/>
      <c r="H38" s="79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99"/>
      <c r="T38" s="98"/>
      <c r="U38" s="97"/>
      <c r="V38" s="97"/>
      <c r="W38" s="97"/>
      <c r="X38" s="42"/>
      <c r="Y38" s="55"/>
      <c r="Z38" s="55"/>
      <c r="AA38" s="55"/>
      <c r="AB38" s="55"/>
      <c r="AC38" s="55"/>
      <c r="AD38" s="55"/>
      <c r="AE38" s="55"/>
      <c r="AF38" s="55"/>
      <c r="AG38" s="55"/>
      <c r="AH38" s="55"/>
    </row>
    <row r="39" spans="1:42" ht="20.100000000000001" customHeight="1">
      <c r="B39" s="120" t="s">
        <v>60</v>
      </c>
      <c r="C39" s="55"/>
      <c r="D39" s="78"/>
      <c r="E39" s="55"/>
      <c r="F39" s="79"/>
      <c r="G39" s="55"/>
      <c r="H39" s="79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99"/>
      <c r="T39" s="98"/>
      <c r="U39" s="97"/>
      <c r="V39" s="97"/>
      <c r="W39" s="97"/>
      <c r="X39" s="42"/>
      <c r="Y39" s="55"/>
      <c r="Z39" s="55"/>
      <c r="AA39" s="55"/>
      <c r="AB39" s="55"/>
      <c r="AC39" s="55"/>
      <c r="AD39" s="55"/>
      <c r="AE39" s="55"/>
      <c r="AF39" s="55"/>
      <c r="AG39" s="55"/>
      <c r="AH39" s="55"/>
    </row>
    <row r="40" spans="1:42" ht="20.100000000000001" customHeight="1">
      <c r="B40" s="64"/>
      <c r="C40" s="55"/>
      <c r="D40" s="78"/>
      <c r="E40" s="55"/>
      <c r="F40" s="79"/>
      <c r="G40" s="55"/>
      <c r="H40" s="79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1" spans="1:42" ht="30">
      <c r="B41" s="157" t="s">
        <v>343</v>
      </c>
      <c r="C41" s="55"/>
      <c r="D41" s="78"/>
      <c r="E41" s="55"/>
      <c r="F41" s="79"/>
      <c r="G41" s="55"/>
      <c r="H41" s="79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</row>
    <row r="42" spans="1:42" ht="20.100000000000001" customHeight="1">
      <c r="B42" s="55"/>
      <c r="C42" s="55"/>
      <c r="D42" s="78"/>
      <c r="E42" s="55"/>
      <c r="F42" s="79"/>
      <c r="G42" s="55"/>
      <c r="H42" s="79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</row>
    <row r="43" spans="1:42" ht="20.100000000000001" customHeight="1">
      <c r="B43" s="55"/>
      <c r="C43" s="55"/>
      <c r="D43" s="78"/>
      <c r="E43" s="55"/>
      <c r="F43" s="79"/>
      <c r="G43" s="55"/>
      <c r="H43" s="79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</row>
    <row r="44" spans="1:42" ht="20.100000000000001" customHeight="1">
      <c r="B44" s="55"/>
      <c r="C44" s="55"/>
      <c r="D44" s="78"/>
      <c r="E44" s="55"/>
      <c r="F44" s="79"/>
      <c r="G44" s="55"/>
      <c r="H44" s="79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</row>
    <row r="45" spans="1:42" ht="20.100000000000001" customHeight="1">
      <c r="B45" s="55"/>
      <c r="C45" s="55"/>
      <c r="D45" s="78"/>
      <c r="E45" s="55"/>
      <c r="F45" s="79"/>
      <c r="G45" s="55"/>
      <c r="H45" s="79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</row>
    <row r="46" spans="1:42" ht="20.100000000000001" customHeight="1">
      <c r="B46" s="95"/>
      <c r="C46" s="95"/>
      <c r="D46" s="96"/>
      <c r="E46" s="95"/>
      <c r="F46" s="79"/>
      <c r="G46" s="55"/>
      <c r="H46" s="79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1:42" ht="20.100000000000001" customHeight="1">
      <c r="B47" s="55"/>
      <c r="C47" s="55"/>
      <c r="D47" s="78"/>
      <c r="E47" s="55"/>
      <c r="F47" s="79"/>
      <c r="G47" s="55"/>
      <c r="H47" s="79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1:42" ht="20.100000000000001" customHeight="1">
      <c r="B48" s="57"/>
      <c r="C48" s="57"/>
      <c r="D48" s="58"/>
      <c r="E48" s="57"/>
    </row>
  </sheetData>
  <sortState xmlns:xlrd2="http://schemas.microsoft.com/office/spreadsheetml/2017/richdata2" ref="B22:C31">
    <sortCondition ref="C22:C31"/>
  </sortState>
  <mergeCells count="5">
    <mergeCell ref="O19:Q19"/>
    <mergeCell ref="O21:Q21"/>
    <mergeCell ref="O24:Q24"/>
    <mergeCell ref="E20:I20"/>
    <mergeCell ref="E23:I23"/>
  </mergeCells>
  <hyperlinks>
    <hyperlink ref="B39" r:id="rId1" xr:uid="{00000000-0004-0000-0400-000000000000}"/>
  </hyperlinks>
  <pageMargins left="0.511811024" right="0.511811024" top="0.78740157500000008" bottom="0.78740157500000008" header="0.31496062000000008" footer="0.31496062000000008"/>
  <pageSetup paperSize="9" fitToWidth="0" fitToHeight="0" orientation="portrait" r:id="rId2"/>
  <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1"/>
  <sheetViews>
    <sheetView showGridLines="0" topLeftCell="A50" zoomScale="90" zoomScaleNormal="90" workbookViewId="0">
      <selection activeCell="F73" sqref="F73"/>
    </sheetView>
  </sheetViews>
  <sheetFormatPr defaultColWidth="5.5703125" defaultRowHeight="14.25"/>
  <cols>
    <col min="1" max="1" width="68.85546875" style="91" customWidth="1"/>
    <col min="2" max="4" width="14.7109375" style="6" customWidth="1"/>
    <col min="5" max="5" width="14.7109375" style="6" hidden="1" customWidth="1"/>
    <col min="6" max="6" width="8.28515625" style="6" customWidth="1"/>
    <col min="7" max="7" width="9.42578125" style="25" customWidth="1"/>
    <col min="8" max="8" width="10.42578125" style="6" customWidth="1"/>
    <col min="9" max="9" width="7.85546875" style="6" customWidth="1"/>
    <col min="10" max="10" width="7.140625" style="6" bestFit="1" customWidth="1"/>
    <col min="11" max="11" width="7.5703125" style="6" bestFit="1" customWidth="1"/>
    <col min="12" max="12" width="7.140625" style="7" bestFit="1" customWidth="1"/>
    <col min="13" max="13" width="7.85546875" style="6" customWidth="1"/>
    <col min="14" max="14" width="9.7109375" style="6" customWidth="1"/>
    <col min="15" max="236" width="9.140625" style="2" customWidth="1"/>
    <col min="237" max="237" width="58.28515625" style="2" customWidth="1"/>
    <col min="238" max="238" width="3.7109375" style="2" bestFit="1" customWidth="1"/>
    <col min="239" max="239" width="5.5703125" style="2" bestFit="1" customWidth="1"/>
    <col min="240" max="240" width="5.5703125" style="2" customWidth="1"/>
    <col min="241" max="16384" width="5.5703125" style="2"/>
  </cols>
  <sheetData>
    <row r="1" spans="1:16" customFormat="1" ht="15">
      <c r="A1" s="1" t="s">
        <v>0</v>
      </c>
      <c r="B1" s="94"/>
      <c r="C1" s="94"/>
      <c r="D1" s="94"/>
      <c r="E1" s="94"/>
      <c r="F1" s="94"/>
      <c r="G1" s="81"/>
      <c r="H1" s="94"/>
      <c r="I1" s="94"/>
      <c r="J1" s="94"/>
      <c r="K1" s="94"/>
      <c r="L1" s="69"/>
      <c r="M1" s="68"/>
      <c r="N1" s="68"/>
      <c r="O1" s="64"/>
      <c r="P1" s="64"/>
    </row>
    <row r="2" spans="1:16" customFormat="1" ht="15">
      <c r="A2" s="4" t="s">
        <v>1</v>
      </c>
      <c r="B2" s="39"/>
      <c r="C2" s="39"/>
      <c r="D2" s="39"/>
      <c r="E2" s="39"/>
      <c r="F2" s="39"/>
      <c r="G2" s="29"/>
      <c r="H2" s="39"/>
      <c r="I2" s="39"/>
      <c r="J2" s="39"/>
      <c r="K2" s="39"/>
      <c r="L2" s="69"/>
      <c r="M2" s="68"/>
      <c r="N2" s="68"/>
      <c r="O2" s="64"/>
      <c r="P2" s="64"/>
    </row>
    <row r="3" spans="1:16" customFormat="1" ht="15">
      <c r="A3" s="91"/>
      <c r="B3" s="6"/>
      <c r="C3" s="6"/>
      <c r="D3" s="6"/>
      <c r="E3" s="6"/>
      <c r="F3" s="6"/>
      <c r="G3" s="25"/>
      <c r="H3" s="6"/>
      <c r="I3" s="6"/>
      <c r="J3" s="6"/>
      <c r="K3" s="6"/>
      <c r="L3" s="69"/>
      <c r="M3" s="68"/>
      <c r="N3" s="68"/>
      <c r="O3" s="64"/>
      <c r="P3" s="64"/>
    </row>
    <row r="4" spans="1:16" customFormat="1" ht="35.25" customHeight="1">
      <c r="A4" s="110" t="s">
        <v>328</v>
      </c>
      <c r="B4" s="30" t="s">
        <v>27</v>
      </c>
      <c r="C4" s="30" t="s">
        <v>28</v>
      </c>
      <c r="D4" s="30" t="s">
        <v>29</v>
      </c>
      <c r="E4" s="30" t="s">
        <v>30</v>
      </c>
      <c r="F4" s="30" t="s">
        <v>9</v>
      </c>
      <c r="G4" s="30" t="s">
        <v>8</v>
      </c>
      <c r="H4" s="29" t="s">
        <v>61</v>
      </c>
    </row>
    <row r="5" spans="1:16" customFormat="1" ht="15">
      <c r="A5" s="154" t="s">
        <v>338</v>
      </c>
      <c r="B5" s="7">
        <v>470</v>
      </c>
      <c r="C5" s="6">
        <v>361</v>
      </c>
      <c r="D5" s="220">
        <v>456</v>
      </c>
      <c r="E5" s="6"/>
      <c r="F5" s="82">
        <f t="shared" ref="F5:F36" si="0">SUM(B5:E5)</f>
        <v>1287</v>
      </c>
      <c r="G5" s="82">
        <f t="shared" ref="G5:G36" si="1">AVERAGE(B5:E5)</f>
        <v>429</v>
      </c>
      <c r="H5" s="44">
        <f>(F5/Unidades[[#Totals],[Total]])*100</f>
        <v>2.6126144414445505</v>
      </c>
    </row>
    <row r="6" spans="1:16" customFormat="1" ht="15">
      <c r="A6" s="154" t="s">
        <v>344</v>
      </c>
      <c r="B6" s="7">
        <v>4</v>
      </c>
      <c r="C6" s="6">
        <v>4</v>
      </c>
      <c r="D6" s="220">
        <v>2</v>
      </c>
      <c r="E6" s="6"/>
      <c r="F6" s="82">
        <f t="shared" si="0"/>
        <v>10</v>
      </c>
      <c r="G6" s="82">
        <f t="shared" si="1"/>
        <v>3.3333333333333335</v>
      </c>
      <c r="H6" s="44">
        <f>(F6/Unidades[[#Totals],[Total]])*100</f>
        <v>2.0300034510058667E-2</v>
      </c>
    </row>
    <row r="7" spans="1:16" customFormat="1" ht="15">
      <c r="A7" s="154" t="s">
        <v>332</v>
      </c>
      <c r="B7" s="7">
        <v>1053</v>
      </c>
      <c r="C7" s="6">
        <v>1075</v>
      </c>
      <c r="D7" s="220">
        <v>1363</v>
      </c>
      <c r="E7" s="6"/>
      <c r="F7" s="82">
        <f t="shared" si="0"/>
        <v>3491</v>
      </c>
      <c r="G7" s="82">
        <f t="shared" si="1"/>
        <v>1163.6666666666667</v>
      </c>
      <c r="H7" s="44">
        <f>(F7/Unidades[[#Totals],[Total]])*100</f>
        <v>7.0867420474614811</v>
      </c>
    </row>
    <row r="8" spans="1:16" customFormat="1" ht="15">
      <c r="A8" s="154" t="s">
        <v>345</v>
      </c>
      <c r="B8" s="7">
        <v>44</v>
      </c>
      <c r="C8" s="6">
        <v>33</v>
      </c>
      <c r="D8" s="220">
        <v>64</v>
      </c>
      <c r="E8" s="6"/>
      <c r="F8" s="82">
        <f t="shared" si="0"/>
        <v>141</v>
      </c>
      <c r="G8" s="82">
        <f t="shared" si="1"/>
        <v>47</v>
      </c>
      <c r="H8" s="44">
        <f>(F8/Unidades[[#Totals],[Total]])*100</f>
        <v>0.2862304865918272</v>
      </c>
    </row>
    <row r="9" spans="1:16" customFormat="1" ht="15">
      <c r="A9" s="154" t="s">
        <v>346</v>
      </c>
      <c r="B9" s="7">
        <v>143</v>
      </c>
      <c r="C9" s="6">
        <v>102</v>
      </c>
      <c r="D9" s="220">
        <v>88</v>
      </c>
      <c r="E9" s="6"/>
      <c r="F9" s="82">
        <f t="shared" si="0"/>
        <v>333</v>
      </c>
      <c r="G9" s="82">
        <f t="shared" si="1"/>
        <v>111</v>
      </c>
      <c r="H9" s="44">
        <f>(F9/Unidades[[#Totals],[Total]])*100</f>
        <v>0.67599114918495362</v>
      </c>
    </row>
    <row r="10" spans="1:16" customFormat="1" ht="15">
      <c r="A10" s="218" t="s">
        <v>347</v>
      </c>
      <c r="B10" s="7">
        <v>1687</v>
      </c>
      <c r="C10" s="6">
        <v>1323</v>
      </c>
      <c r="D10" s="220">
        <v>1632</v>
      </c>
      <c r="E10" s="6"/>
      <c r="F10" s="82">
        <f t="shared" si="0"/>
        <v>4642</v>
      </c>
      <c r="G10" s="82">
        <f t="shared" si="1"/>
        <v>1547.3333333333333</v>
      </c>
      <c r="H10" s="44">
        <f>(F10/Unidades[[#Totals],[Total]])*100</f>
        <v>9.4232760195692329</v>
      </c>
    </row>
    <row r="11" spans="1:16" customFormat="1" ht="15">
      <c r="A11" s="154" t="s">
        <v>205</v>
      </c>
      <c r="B11" s="7">
        <v>377</v>
      </c>
      <c r="C11" s="6">
        <v>451</v>
      </c>
      <c r="D11" s="220">
        <v>371</v>
      </c>
      <c r="E11" s="6"/>
      <c r="F11" s="82">
        <f t="shared" si="0"/>
        <v>1199</v>
      </c>
      <c r="G11" s="82">
        <f t="shared" si="1"/>
        <v>399.66666666666669</v>
      </c>
      <c r="H11" s="44">
        <f>(F11/Unidades[[#Totals],[Total]])*100</f>
        <v>2.4339741377560342</v>
      </c>
    </row>
    <row r="12" spans="1:16" customFormat="1" ht="15">
      <c r="A12" s="154" t="s">
        <v>244</v>
      </c>
      <c r="B12" s="7">
        <v>0</v>
      </c>
      <c r="C12" s="6">
        <v>13</v>
      </c>
      <c r="D12" s="220">
        <v>7</v>
      </c>
      <c r="E12" s="6"/>
      <c r="F12" s="82">
        <f t="shared" si="0"/>
        <v>20</v>
      </c>
      <c r="G12" s="82">
        <f t="shared" si="1"/>
        <v>6.666666666666667</v>
      </c>
      <c r="H12" s="44">
        <f>(F12/Unidades[[#Totals],[Total]])*100</f>
        <v>4.0600069020117334E-2</v>
      </c>
    </row>
    <row r="13" spans="1:16" customFormat="1" ht="15">
      <c r="A13" s="154" t="s">
        <v>348</v>
      </c>
      <c r="B13" s="7">
        <v>192</v>
      </c>
      <c r="C13" s="6">
        <v>151</v>
      </c>
      <c r="D13" s="220">
        <v>220</v>
      </c>
      <c r="E13" s="6"/>
      <c r="F13" s="82">
        <f t="shared" si="0"/>
        <v>563</v>
      </c>
      <c r="G13" s="82">
        <f t="shared" si="1"/>
        <v>187.66666666666666</v>
      </c>
      <c r="H13" s="44">
        <f>(F13/Unidades[[#Totals],[Total]])*100</f>
        <v>1.1428919429163029</v>
      </c>
    </row>
    <row r="14" spans="1:16" customFormat="1" ht="15">
      <c r="A14" s="154" t="s">
        <v>349</v>
      </c>
      <c r="B14" s="7">
        <v>0</v>
      </c>
      <c r="C14" s="6">
        <v>0</v>
      </c>
      <c r="D14" s="220">
        <v>0</v>
      </c>
      <c r="E14" s="6"/>
      <c r="F14" s="82">
        <f t="shared" si="0"/>
        <v>0</v>
      </c>
      <c r="G14" s="82">
        <f t="shared" si="1"/>
        <v>0</v>
      </c>
      <c r="H14" s="44">
        <f>(F14/Unidades[[#Totals],[Total]])*100</f>
        <v>0</v>
      </c>
    </row>
    <row r="15" spans="1:16" customFormat="1" ht="15">
      <c r="A15" s="154" t="s">
        <v>333</v>
      </c>
      <c r="B15" s="7">
        <v>999</v>
      </c>
      <c r="C15" s="6">
        <v>1020</v>
      </c>
      <c r="D15" s="220">
        <v>1323</v>
      </c>
      <c r="E15" s="6"/>
      <c r="F15" s="82">
        <f t="shared" si="0"/>
        <v>3342</v>
      </c>
      <c r="G15" s="82">
        <f t="shared" si="1"/>
        <v>1114</v>
      </c>
      <c r="H15" s="44">
        <f>(F15/Unidades[[#Totals],[Total]])*100</f>
        <v>6.7842715332616068</v>
      </c>
    </row>
    <row r="16" spans="1:16" customFormat="1" ht="15">
      <c r="A16" s="154" t="s">
        <v>350</v>
      </c>
      <c r="B16" s="7">
        <v>0</v>
      </c>
      <c r="C16" s="6">
        <v>0</v>
      </c>
      <c r="D16" s="220">
        <v>0</v>
      </c>
      <c r="E16" s="6"/>
      <c r="F16" s="82">
        <f t="shared" si="0"/>
        <v>0</v>
      </c>
      <c r="G16" s="82">
        <f t="shared" si="1"/>
        <v>0</v>
      </c>
      <c r="H16" s="44">
        <f>(F16/Unidades[[#Totals],[Total]])*100</f>
        <v>0</v>
      </c>
    </row>
    <row r="17" spans="1:8" customFormat="1" ht="15" customHeight="1">
      <c r="A17" s="154" t="s">
        <v>351</v>
      </c>
      <c r="B17" s="7">
        <v>0</v>
      </c>
      <c r="C17" s="6">
        <v>0</v>
      </c>
      <c r="D17" s="220">
        <v>0</v>
      </c>
      <c r="E17" s="6"/>
      <c r="F17" s="82">
        <f t="shared" si="0"/>
        <v>0</v>
      </c>
      <c r="G17" s="82">
        <f t="shared" si="1"/>
        <v>0</v>
      </c>
      <c r="H17" s="44">
        <f>(F17/Unidades[[#Totals],[Total]])*100</f>
        <v>0</v>
      </c>
    </row>
    <row r="18" spans="1:8" customFormat="1" ht="15">
      <c r="A18" s="154" t="s">
        <v>352</v>
      </c>
      <c r="B18" s="7">
        <v>20</v>
      </c>
      <c r="C18" s="6">
        <v>13</v>
      </c>
      <c r="D18" s="220">
        <v>9</v>
      </c>
      <c r="E18" s="6"/>
      <c r="F18" s="82">
        <f t="shared" si="0"/>
        <v>42</v>
      </c>
      <c r="G18" s="82">
        <f t="shared" si="1"/>
        <v>14</v>
      </c>
      <c r="H18" s="44">
        <f>(F18/Unidades[[#Totals],[Total]])*100</f>
        <v>8.5260144942246402E-2</v>
      </c>
    </row>
    <row r="19" spans="1:8" customFormat="1" ht="15">
      <c r="A19" s="154" t="s">
        <v>335</v>
      </c>
      <c r="B19" s="7">
        <v>1049</v>
      </c>
      <c r="C19" s="6">
        <v>902</v>
      </c>
      <c r="D19" s="220">
        <v>1235</v>
      </c>
      <c r="E19" s="6"/>
      <c r="F19" s="82">
        <f t="shared" si="0"/>
        <v>3186</v>
      </c>
      <c r="G19" s="82">
        <f t="shared" si="1"/>
        <v>1062</v>
      </c>
      <c r="H19" s="44">
        <f>(F19/Unidades[[#Totals],[Total]])*100</f>
        <v>6.4675909949046915</v>
      </c>
    </row>
    <row r="20" spans="1:8" customFormat="1" ht="15">
      <c r="A20" s="154" t="s">
        <v>353</v>
      </c>
      <c r="B20" s="7">
        <v>11</v>
      </c>
      <c r="C20" s="6">
        <v>9</v>
      </c>
      <c r="D20" s="220">
        <v>7</v>
      </c>
      <c r="E20" s="6"/>
      <c r="F20" s="82">
        <f t="shared" si="0"/>
        <v>27</v>
      </c>
      <c r="G20" s="82">
        <f t="shared" si="1"/>
        <v>9</v>
      </c>
      <c r="H20" s="44">
        <f>(F20/Unidades[[#Totals],[Total]])*100</f>
        <v>5.4810093177158396E-2</v>
      </c>
    </row>
    <row r="21" spans="1:8" customFormat="1" ht="15">
      <c r="A21" s="154" t="s">
        <v>329</v>
      </c>
      <c r="B21" s="219">
        <v>2324</v>
      </c>
      <c r="C21" s="6">
        <v>2231</v>
      </c>
      <c r="D21" s="220">
        <v>2688</v>
      </c>
      <c r="E21" s="6"/>
      <c r="F21" s="82">
        <f t="shared" si="0"/>
        <v>7243</v>
      </c>
      <c r="G21" s="82">
        <f t="shared" si="1"/>
        <v>2414.3333333333335</v>
      </c>
      <c r="H21" s="44">
        <f>(F21/Unidades[[#Totals],[Total]])*100</f>
        <v>14.703314995635491</v>
      </c>
    </row>
    <row r="22" spans="1:8" customFormat="1" ht="15">
      <c r="A22" s="154" t="s">
        <v>331</v>
      </c>
      <c r="B22" s="7">
        <v>1159</v>
      </c>
      <c r="C22" s="6">
        <v>1268</v>
      </c>
      <c r="D22" s="220">
        <v>1546</v>
      </c>
      <c r="E22" s="6"/>
      <c r="F22" s="82">
        <f t="shared" si="0"/>
        <v>3973</v>
      </c>
      <c r="G22" s="82">
        <f t="shared" si="1"/>
        <v>1324.3333333333333</v>
      </c>
      <c r="H22" s="44">
        <f>(F22/Unidades[[#Totals],[Total]])*100</f>
        <v>8.0652037108463084</v>
      </c>
    </row>
    <row r="23" spans="1:8" customFormat="1" ht="15">
      <c r="A23" s="154" t="s">
        <v>336</v>
      </c>
      <c r="B23" s="7">
        <v>756</v>
      </c>
      <c r="C23" s="6">
        <v>775</v>
      </c>
      <c r="D23" s="220">
        <v>690</v>
      </c>
      <c r="E23" s="6"/>
      <c r="F23" s="82">
        <f t="shared" si="0"/>
        <v>2221</v>
      </c>
      <c r="G23" s="82">
        <f t="shared" si="1"/>
        <v>740.33333333333337</v>
      </c>
      <c r="H23" s="44">
        <f>(F23/Unidades[[#Totals],[Total]])*100</f>
        <v>4.5086376646840298</v>
      </c>
    </row>
    <row r="24" spans="1:8" customFormat="1" ht="15">
      <c r="A24" s="218" t="s">
        <v>354</v>
      </c>
      <c r="B24" s="7">
        <v>33</v>
      </c>
      <c r="C24" s="6">
        <v>53</v>
      </c>
      <c r="D24" s="220">
        <v>55</v>
      </c>
      <c r="E24" s="6"/>
      <c r="F24" s="82">
        <f t="shared" si="0"/>
        <v>141</v>
      </c>
      <c r="G24" s="82">
        <f t="shared" si="1"/>
        <v>47</v>
      </c>
      <c r="H24" s="44">
        <f>(F24/Unidades[[#Totals],[Total]])*100</f>
        <v>0.2862304865918272</v>
      </c>
    </row>
    <row r="25" spans="1:8" customFormat="1" ht="15">
      <c r="A25" s="218" t="s">
        <v>355</v>
      </c>
      <c r="B25" s="7">
        <v>59</v>
      </c>
      <c r="C25" s="6">
        <v>45</v>
      </c>
      <c r="D25" s="220">
        <v>50</v>
      </c>
      <c r="E25" s="6"/>
      <c r="F25" s="82">
        <f t="shared" si="0"/>
        <v>154</v>
      </c>
      <c r="G25" s="82">
        <f t="shared" si="1"/>
        <v>51.333333333333336</v>
      </c>
      <c r="H25" s="44">
        <f>(F25/Unidades[[#Totals],[Total]])*100</f>
        <v>0.31262053145490348</v>
      </c>
    </row>
    <row r="26" spans="1:8" customFormat="1" ht="15">
      <c r="A26" s="218" t="s">
        <v>356</v>
      </c>
      <c r="B26" s="7">
        <v>116</v>
      </c>
      <c r="C26" s="6">
        <v>104</v>
      </c>
      <c r="D26" s="220">
        <v>147</v>
      </c>
      <c r="E26" s="6"/>
      <c r="F26" s="82">
        <f t="shared" si="0"/>
        <v>367</v>
      </c>
      <c r="G26" s="82">
        <f t="shared" si="1"/>
        <v>122.33333333333333</v>
      </c>
      <c r="H26" s="44">
        <f>(F26/Unidades[[#Totals],[Total]])*100</f>
        <v>0.74501126651915317</v>
      </c>
    </row>
    <row r="27" spans="1:8" customFormat="1" ht="15">
      <c r="A27" s="218" t="s">
        <v>334</v>
      </c>
      <c r="B27" s="7">
        <v>1526</v>
      </c>
      <c r="C27" s="6">
        <v>921</v>
      </c>
      <c r="D27" s="220">
        <v>870</v>
      </c>
      <c r="E27" s="6"/>
      <c r="F27" s="82">
        <f t="shared" si="0"/>
        <v>3317</v>
      </c>
      <c r="G27" s="82">
        <f t="shared" si="1"/>
        <v>1105.6666666666667</v>
      </c>
      <c r="H27" s="44">
        <f>(F27/Unidades[[#Totals],[Total]])*100</f>
        <v>6.7335214469864599</v>
      </c>
    </row>
    <row r="28" spans="1:8" customFormat="1" ht="15">
      <c r="A28" s="218" t="s">
        <v>357</v>
      </c>
      <c r="B28" s="7">
        <v>223</v>
      </c>
      <c r="C28" s="6">
        <v>72</v>
      </c>
      <c r="D28" s="220">
        <v>60</v>
      </c>
      <c r="E28" s="6"/>
      <c r="F28" s="82">
        <f t="shared" si="0"/>
        <v>355</v>
      </c>
      <c r="G28" s="82">
        <f t="shared" si="1"/>
        <v>118.33333333333333</v>
      </c>
      <c r="H28" s="44">
        <f>(F28/Unidades[[#Totals],[Total]])*100</f>
        <v>0.72065122510708268</v>
      </c>
    </row>
    <row r="29" spans="1:8" customFormat="1" ht="15">
      <c r="A29" s="218" t="s">
        <v>358</v>
      </c>
      <c r="B29" s="7">
        <v>65</v>
      </c>
      <c r="C29" s="6">
        <v>80</v>
      </c>
      <c r="D29" s="220">
        <v>76</v>
      </c>
      <c r="E29" s="6"/>
      <c r="F29" s="82">
        <f t="shared" si="0"/>
        <v>221</v>
      </c>
      <c r="G29" s="82">
        <f t="shared" si="1"/>
        <v>73.666666666666671</v>
      </c>
      <c r="H29" s="44">
        <f>(F29/Unidades[[#Totals],[Total]])*100</f>
        <v>0.44863076267229651</v>
      </c>
    </row>
    <row r="30" spans="1:8" customFormat="1" ht="15">
      <c r="A30" s="218" t="s">
        <v>359</v>
      </c>
      <c r="B30" s="7">
        <v>44</v>
      </c>
      <c r="C30" s="6">
        <v>33</v>
      </c>
      <c r="D30" s="220">
        <v>74</v>
      </c>
      <c r="E30" s="6"/>
      <c r="F30" s="82">
        <f t="shared" si="0"/>
        <v>151</v>
      </c>
      <c r="G30" s="82">
        <f t="shared" si="1"/>
        <v>50.333333333333336</v>
      </c>
      <c r="H30" s="44">
        <f>(F30/Unidades[[#Totals],[Total]])*100</f>
        <v>0.30653052110188583</v>
      </c>
    </row>
    <row r="31" spans="1:8" customFormat="1" ht="15">
      <c r="A31" s="218" t="s">
        <v>360</v>
      </c>
      <c r="B31" s="7">
        <v>85</v>
      </c>
      <c r="C31" s="6">
        <v>63</v>
      </c>
      <c r="D31" s="220">
        <v>79</v>
      </c>
      <c r="E31" s="6"/>
      <c r="F31" s="82">
        <f t="shared" si="0"/>
        <v>227</v>
      </c>
      <c r="G31" s="82">
        <f t="shared" si="1"/>
        <v>75.666666666666671</v>
      </c>
      <c r="H31" s="44">
        <f>(F31/Unidades[[#Totals],[Total]])*100</f>
        <v>0.46081078337833176</v>
      </c>
    </row>
    <row r="32" spans="1:8" customFormat="1" ht="15">
      <c r="A32" s="218" t="s">
        <v>361</v>
      </c>
      <c r="B32" s="7">
        <v>136</v>
      </c>
      <c r="C32" s="6">
        <v>100</v>
      </c>
      <c r="D32" s="220">
        <v>116</v>
      </c>
      <c r="E32" s="6"/>
      <c r="F32" s="82">
        <f t="shared" si="0"/>
        <v>352</v>
      </c>
      <c r="G32" s="82">
        <f t="shared" si="1"/>
        <v>117.33333333333333</v>
      </c>
      <c r="H32" s="44">
        <f>(F32/Unidades[[#Totals],[Total]])*100</f>
        <v>0.71456121475406509</v>
      </c>
    </row>
    <row r="33" spans="1:8" customFormat="1" ht="15" customHeight="1">
      <c r="A33" s="218" t="s">
        <v>362</v>
      </c>
      <c r="B33" s="7">
        <v>5</v>
      </c>
      <c r="C33" s="6">
        <v>0</v>
      </c>
      <c r="D33" s="220">
        <v>4</v>
      </c>
      <c r="E33" s="6"/>
      <c r="F33" s="82">
        <f t="shared" si="0"/>
        <v>9</v>
      </c>
      <c r="G33" s="82">
        <f t="shared" si="1"/>
        <v>3</v>
      </c>
      <c r="H33" s="44">
        <f>(F33/Unidades[[#Totals],[Total]])*100</f>
        <v>1.82700310590528E-2</v>
      </c>
    </row>
    <row r="34" spans="1:8" customFormat="1" ht="15" customHeight="1">
      <c r="A34" s="218" t="s">
        <v>363</v>
      </c>
      <c r="B34" s="7">
        <v>152</v>
      </c>
      <c r="C34" s="6">
        <v>134</v>
      </c>
      <c r="D34" s="220">
        <v>241</v>
      </c>
      <c r="E34" s="6"/>
      <c r="F34" s="82">
        <f t="shared" si="0"/>
        <v>527</v>
      </c>
      <c r="G34" s="82">
        <f t="shared" si="1"/>
        <v>175.66666666666666</v>
      </c>
      <c r="H34" s="44">
        <f>(F34/Unidades[[#Totals],[Total]])*100</f>
        <v>1.0698118186800918</v>
      </c>
    </row>
    <row r="35" spans="1:8" customFormat="1" ht="15" customHeight="1">
      <c r="A35" t="s">
        <v>364</v>
      </c>
      <c r="B35" s="7">
        <v>0</v>
      </c>
      <c r="C35" s="6">
        <v>0</v>
      </c>
      <c r="D35" s="220">
        <v>2</v>
      </c>
      <c r="E35" s="6"/>
      <c r="F35" s="82">
        <f t="shared" si="0"/>
        <v>2</v>
      </c>
      <c r="G35" s="82">
        <f t="shared" si="1"/>
        <v>0.66666666666666663</v>
      </c>
      <c r="H35" s="44">
        <f>(F35/Unidades[[#Totals],[Total]])*100</f>
        <v>4.0600069020117341E-3</v>
      </c>
    </row>
    <row r="36" spans="1:8" customFormat="1" ht="15" customHeight="1">
      <c r="A36" s="154" t="s">
        <v>365</v>
      </c>
      <c r="B36" s="7">
        <v>145</v>
      </c>
      <c r="C36" s="6">
        <v>85</v>
      </c>
      <c r="D36" s="220">
        <v>157</v>
      </c>
      <c r="E36" s="6"/>
      <c r="F36" s="82">
        <f t="shared" si="0"/>
        <v>387</v>
      </c>
      <c r="G36" s="82">
        <f t="shared" si="1"/>
        <v>129</v>
      </c>
      <c r="H36" s="44">
        <f>(F36/Unidades[[#Totals],[Total]])*100</f>
        <v>0.78561133553927043</v>
      </c>
    </row>
    <row r="37" spans="1:8" customFormat="1" ht="15" customHeight="1">
      <c r="A37" s="154" t="s">
        <v>366</v>
      </c>
      <c r="B37" s="7">
        <v>20</v>
      </c>
      <c r="C37" s="6">
        <v>0</v>
      </c>
      <c r="D37" s="220">
        <v>3</v>
      </c>
      <c r="E37" s="6"/>
      <c r="F37" s="82">
        <f t="shared" ref="F37:F68" si="2">SUM(B37:E37)</f>
        <v>23</v>
      </c>
      <c r="G37" s="82">
        <f t="shared" ref="G37:G70" si="3">AVERAGE(B37:E37)</f>
        <v>7.666666666666667</v>
      </c>
      <c r="H37" s="44">
        <f>(F37/Unidades[[#Totals],[Total]])*100</f>
        <v>4.6690079373134935E-2</v>
      </c>
    </row>
    <row r="38" spans="1:8" customFormat="1" ht="15" customHeight="1">
      <c r="A38" s="154" t="s">
        <v>367</v>
      </c>
      <c r="B38" s="7">
        <v>226</v>
      </c>
      <c r="C38" s="6">
        <v>186</v>
      </c>
      <c r="D38" s="220">
        <v>211</v>
      </c>
      <c r="E38" s="6"/>
      <c r="F38" s="82">
        <f t="shared" si="2"/>
        <v>623</v>
      </c>
      <c r="G38" s="82">
        <f t="shared" si="3"/>
        <v>207.66666666666666</v>
      </c>
      <c r="H38" s="44">
        <f>(F38/Unidades[[#Totals],[Total]])*100</f>
        <v>1.264692149976655</v>
      </c>
    </row>
    <row r="39" spans="1:8" customFormat="1" ht="15" customHeight="1">
      <c r="A39" s="154" t="s">
        <v>368</v>
      </c>
      <c r="B39" s="7">
        <v>197</v>
      </c>
      <c r="C39" s="6">
        <v>131</v>
      </c>
      <c r="D39" s="220">
        <v>183</v>
      </c>
      <c r="E39" s="6"/>
      <c r="F39" s="82">
        <f t="shared" si="2"/>
        <v>511</v>
      </c>
      <c r="G39" s="82">
        <f t="shared" si="3"/>
        <v>170.33333333333334</v>
      </c>
      <c r="H39" s="44">
        <f>(F39/Unidades[[#Totals],[Total]])*100</f>
        <v>1.037331763463998</v>
      </c>
    </row>
    <row r="40" spans="1:8" customFormat="1" ht="15" customHeight="1">
      <c r="A40" s="154" t="s">
        <v>369</v>
      </c>
      <c r="B40" s="7">
        <v>88</v>
      </c>
      <c r="C40" s="6">
        <v>65</v>
      </c>
      <c r="D40" s="220">
        <v>79</v>
      </c>
      <c r="E40" s="6"/>
      <c r="F40" s="82">
        <f t="shared" si="2"/>
        <v>232</v>
      </c>
      <c r="G40" s="82">
        <f t="shared" si="3"/>
        <v>77.333333333333329</v>
      </c>
      <c r="H40" s="44">
        <f>(F40/Unidades[[#Totals],[Total]])*100</f>
        <v>0.47096080063336104</v>
      </c>
    </row>
    <row r="41" spans="1:8" customFormat="1" ht="15" customHeight="1">
      <c r="A41" s="154" t="s">
        <v>370</v>
      </c>
      <c r="B41" s="7">
        <v>232</v>
      </c>
      <c r="C41" s="6">
        <v>264</v>
      </c>
      <c r="D41" s="220">
        <v>265</v>
      </c>
      <c r="E41" s="6"/>
      <c r="F41" s="82">
        <f t="shared" si="2"/>
        <v>761</v>
      </c>
      <c r="G41" s="82">
        <f t="shared" si="3"/>
        <v>253.66666666666666</v>
      </c>
      <c r="H41" s="44">
        <f>(F41/Unidades[[#Totals],[Total]])*100</f>
        <v>1.5448326262154646</v>
      </c>
    </row>
    <row r="42" spans="1:8" customFormat="1" ht="15" customHeight="1">
      <c r="A42" s="154" t="s">
        <v>371</v>
      </c>
      <c r="B42" s="7">
        <v>96</v>
      </c>
      <c r="C42" s="6">
        <v>105</v>
      </c>
      <c r="D42" s="220">
        <v>121</v>
      </c>
      <c r="E42" s="6"/>
      <c r="F42" s="82">
        <f t="shared" si="2"/>
        <v>322</v>
      </c>
      <c r="G42" s="82">
        <f t="shared" si="3"/>
        <v>107.33333333333333</v>
      </c>
      <c r="H42" s="44">
        <f>(F42/Unidades[[#Totals],[Total]])*100</f>
        <v>0.65366111122388904</v>
      </c>
    </row>
    <row r="43" spans="1:8" customFormat="1" ht="15" customHeight="1">
      <c r="A43" s="154" t="s">
        <v>372</v>
      </c>
      <c r="B43" s="7">
        <v>135</v>
      </c>
      <c r="C43" s="6">
        <v>133</v>
      </c>
      <c r="D43" s="220">
        <v>158</v>
      </c>
      <c r="E43" s="6"/>
      <c r="F43" s="82">
        <f t="shared" si="2"/>
        <v>426</v>
      </c>
      <c r="G43" s="82">
        <f t="shared" si="3"/>
        <v>142</v>
      </c>
      <c r="H43" s="44">
        <f>(F43/Unidades[[#Totals],[Total]])*100</f>
        <v>0.86478147012849926</v>
      </c>
    </row>
    <row r="44" spans="1:8" customFormat="1" ht="15" customHeight="1">
      <c r="A44" s="154" t="s">
        <v>373</v>
      </c>
      <c r="B44" s="7">
        <v>94</v>
      </c>
      <c r="C44" s="6">
        <v>90</v>
      </c>
      <c r="D44" s="220">
        <v>101</v>
      </c>
      <c r="E44" s="6"/>
      <c r="F44" s="82">
        <f t="shared" si="2"/>
        <v>285</v>
      </c>
      <c r="G44" s="82">
        <f t="shared" si="3"/>
        <v>95</v>
      </c>
      <c r="H44" s="44">
        <f>(F44/Unidades[[#Totals],[Total]])*100</f>
        <v>0.578550983536672</v>
      </c>
    </row>
    <row r="45" spans="1:8" customFormat="1" ht="15" customHeight="1">
      <c r="A45" s="154" t="s">
        <v>374</v>
      </c>
      <c r="B45" s="7">
        <v>101</v>
      </c>
      <c r="C45" s="6">
        <v>105</v>
      </c>
      <c r="D45" s="220">
        <v>116</v>
      </c>
      <c r="E45" s="6"/>
      <c r="F45" s="82">
        <f t="shared" si="2"/>
        <v>322</v>
      </c>
      <c r="G45" s="82">
        <f t="shared" si="3"/>
        <v>107.33333333333333</v>
      </c>
      <c r="H45" s="44">
        <f>(F45/Unidades[[#Totals],[Total]])*100</f>
        <v>0.65366111122388904</v>
      </c>
    </row>
    <row r="46" spans="1:8" customFormat="1" ht="15" customHeight="1">
      <c r="A46" s="154" t="s">
        <v>375</v>
      </c>
      <c r="B46" s="7">
        <v>20</v>
      </c>
      <c r="C46" s="6">
        <v>9</v>
      </c>
      <c r="D46" s="220">
        <v>28</v>
      </c>
      <c r="E46" s="6"/>
      <c r="F46" s="82">
        <f t="shared" si="2"/>
        <v>57</v>
      </c>
      <c r="G46" s="82">
        <f t="shared" si="3"/>
        <v>19</v>
      </c>
      <c r="H46" s="44">
        <f>(F46/Unidades[[#Totals],[Total]])*100</f>
        <v>0.1157101967073344</v>
      </c>
    </row>
    <row r="47" spans="1:8" customFormat="1" ht="15" customHeight="1">
      <c r="A47" s="154" t="s">
        <v>376</v>
      </c>
      <c r="B47" s="7">
        <v>48</v>
      </c>
      <c r="C47" s="6">
        <v>36</v>
      </c>
      <c r="D47" s="220">
        <v>37</v>
      </c>
      <c r="E47" s="6"/>
      <c r="F47" s="82">
        <f t="shared" si="2"/>
        <v>121</v>
      </c>
      <c r="G47" s="82">
        <f t="shared" si="3"/>
        <v>40.333333333333336</v>
      </c>
      <c r="H47" s="44">
        <f>(F47/Unidades[[#Totals],[Total]])*100</f>
        <v>0.24563041757170986</v>
      </c>
    </row>
    <row r="48" spans="1:8" customFormat="1" ht="15" customHeight="1">
      <c r="A48" s="154" t="s">
        <v>377</v>
      </c>
      <c r="B48" s="7">
        <v>67</v>
      </c>
      <c r="C48" s="6">
        <v>56</v>
      </c>
      <c r="D48" s="220">
        <v>65</v>
      </c>
      <c r="E48" s="6"/>
      <c r="F48" s="82">
        <f t="shared" si="2"/>
        <v>188</v>
      </c>
      <c r="G48" s="82">
        <f t="shared" si="3"/>
        <v>62.666666666666664</v>
      </c>
      <c r="H48" s="44">
        <f>(F48/Unidades[[#Totals],[Total]])*100</f>
        <v>0.38164064878910292</v>
      </c>
    </row>
    <row r="49" spans="1:8" customFormat="1" ht="15" customHeight="1">
      <c r="A49" s="154" t="s">
        <v>378</v>
      </c>
      <c r="B49" s="7">
        <v>58</v>
      </c>
      <c r="C49" s="6">
        <v>21</v>
      </c>
      <c r="D49" s="220">
        <v>47</v>
      </c>
      <c r="E49" s="6"/>
      <c r="F49" s="82">
        <f t="shared" si="2"/>
        <v>126</v>
      </c>
      <c r="G49" s="82">
        <f t="shared" si="3"/>
        <v>42</v>
      </c>
      <c r="H49" s="44">
        <f>(F49/Unidades[[#Totals],[Total]])*100</f>
        <v>0.25578043482673923</v>
      </c>
    </row>
    <row r="50" spans="1:8" customFormat="1" ht="15" customHeight="1">
      <c r="A50" s="154" t="s">
        <v>379</v>
      </c>
      <c r="B50" s="7">
        <v>210</v>
      </c>
      <c r="C50" s="6">
        <v>220</v>
      </c>
      <c r="D50" s="220">
        <v>188</v>
      </c>
      <c r="E50" s="6"/>
      <c r="F50" s="82">
        <f t="shared" si="2"/>
        <v>618</v>
      </c>
      <c r="G50" s="82">
        <f t="shared" si="3"/>
        <v>206</v>
      </c>
      <c r="H50" s="44">
        <f>(F50/Unidades[[#Totals],[Total]])*100</f>
        <v>1.2545421327216257</v>
      </c>
    </row>
    <row r="51" spans="1:8" customFormat="1" ht="15" customHeight="1">
      <c r="A51" s="154" t="s">
        <v>380</v>
      </c>
      <c r="B51" s="7">
        <v>51</v>
      </c>
      <c r="C51" s="6">
        <v>36</v>
      </c>
      <c r="D51" s="220">
        <v>54</v>
      </c>
      <c r="E51" s="6"/>
      <c r="F51" s="82">
        <f t="shared" si="2"/>
        <v>141</v>
      </c>
      <c r="G51" s="82">
        <f t="shared" si="3"/>
        <v>47</v>
      </c>
      <c r="H51" s="44">
        <f>(F51/Unidades[[#Totals],[Total]])*100</f>
        <v>0.2862304865918272</v>
      </c>
    </row>
    <row r="52" spans="1:8" customFormat="1" ht="15" customHeight="1">
      <c r="A52" s="154" t="s">
        <v>381</v>
      </c>
      <c r="B52" s="7">
        <v>150</v>
      </c>
      <c r="C52" s="6">
        <v>186</v>
      </c>
      <c r="D52" s="220">
        <v>155</v>
      </c>
      <c r="E52" s="6"/>
      <c r="F52" s="82">
        <f t="shared" si="2"/>
        <v>491</v>
      </c>
      <c r="G52" s="82">
        <f t="shared" si="3"/>
        <v>163.66666666666666</v>
      </c>
      <c r="H52" s="44">
        <f>(F52/Unidades[[#Totals],[Total]])*100</f>
        <v>0.99673169444388054</v>
      </c>
    </row>
    <row r="53" spans="1:8" customFormat="1" ht="15" customHeight="1">
      <c r="A53" s="154" t="s">
        <v>382</v>
      </c>
      <c r="B53" s="7">
        <v>67</v>
      </c>
      <c r="C53" s="6">
        <v>56</v>
      </c>
      <c r="D53" s="220">
        <v>67</v>
      </c>
      <c r="E53" s="6"/>
      <c r="F53" s="82">
        <f t="shared" si="2"/>
        <v>190</v>
      </c>
      <c r="G53" s="82">
        <f t="shared" si="3"/>
        <v>63.333333333333336</v>
      </c>
      <c r="H53" s="44">
        <f>(F53/Unidades[[#Totals],[Total]])*100</f>
        <v>0.38570065569111467</v>
      </c>
    </row>
    <row r="54" spans="1:8" customFormat="1" ht="15" customHeight="1">
      <c r="A54" s="154" t="s">
        <v>383</v>
      </c>
      <c r="B54" s="7">
        <v>107</v>
      </c>
      <c r="C54" s="6">
        <v>90</v>
      </c>
      <c r="D54" s="220">
        <v>79</v>
      </c>
      <c r="E54" s="6"/>
      <c r="F54" s="82">
        <f t="shared" si="2"/>
        <v>276</v>
      </c>
      <c r="G54" s="82">
        <f t="shared" si="3"/>
        <v>92</v>
      </c>
      <c r="H54" s="44">
        <f>(F54/Unidades[[#Totals],[Total]])*100</f>
        <v>0.56028095247761922</v>
      </c>
    </row>
    <row r="55" spans="1:8" customFormat="1" ht="15" customHeight="1">
      <c r="A55" s="154" t="s">
        <v>384</v>
      </c>
      <c r="B55" s="7">
        <v>193</v>
      </c>
      <c r="C55" s="6">
        <v>133</v>
      </c>
      <c r="D55" s="220">
        <v>148</v>
      </c>
      <c r="E55" s="6"/>
      <c r="F55" s="82">
        <f t="shared" si="2"/>
        <v>474</v>
      </c>
      <c r="G55" s="82">
        <f t="shared" si="3"/>
        <v>158</v>
      </c>
      <c r="H55" s="44">
        <f>(F55/Unidades[[#Totals],[Total]])*100</f>
        <v>0.96222163577678077</v>
      </c>
    </row>
    <row r="56" spans="1:8" customFormat="1" ht="15" customHeight="1">
      <c r="A56" s="154" t="s">
        <v>385</v>
      </c>
      <c r="B56" s="7">
        <v>83</v>
      </c>
      <c r="C56" s="6">
        <v>75</v>
      </c>
      <c r="D56" s="220">
        <v>68</v>
      </c>
      <c r="E56" s="6"/>
      <c r="F56" s="82">
        <f t="shared" si="2"/>
        <v>226</v>
      </c>
      <c r="G56" s="82">
        <f t="shared" si="3"/>
        <v>75.333333333333329</v>
      </c>
      <c r="H56" s="44">
        <f>(F56/Unidades[[#Totals],[Total]])*100</f>
        <v>0.45878077992732591</v>
      </c>
    </row>
    <row r="57" spans="1:8" customFormat="1" ht="15" customHeight="1">
      <c r="A57" s="154" t="s">
        <v>386</v>
      </c>
      <c r="B57" s="7">
        <v>162</v>
      </c>
      <c r="C57" s="6">
        <v>170</v>
      </c>
      <c r="D57" s="220">
        <v>155</v>
      </c>
      <c r="E57" s="6"/>
      <c r="F57" s="82">
        <f t="shared" si="2"/>
        <v>487</v>
      </c>
      <c r="G57" s="82">
        <f t="shared" si="3"/>
        <v>162.33333333333334</v>
      </c>
      <c r="H57" s="44">
        <f>(F57/Unidades[[#Totals],[Total]])*100</f>
        <v>0.98861168063985716</v>
      </c>
    </row>
    <row r="58" spans="1:8" customFormat="1" ht="15" customHeight="1">
      <c r="A58" s="154" t="s">
        <v>387</v>
      </c>
      <c r="B58" s="7">
        <v>77</v>
      </c>
      <c r="C58" s="6">
        <v>57</v>
      </c>
      <c r="D58" s="220">
        <v>30</v>
      </c>
      <c r="E58" s="6"/>
      <c r="F58" s="82">
        <f t="shared" si="2"/>
        <v>164</v>
      </c>
      <c r="G58" s="82">
        <f t="shared" si="3"/>
        <v>54.666666666666664</v>
      </c>
      <c r="H58" s="44">
        <f>(F58/Unidades[[#Totals],[Total]])*100</f>
        <v>0.33292056596496211</v>
      </c>
    </row>
    <row r="59" spans="1:8" customFormat="1" ht="15" customHeight="1">
      <c r="A59" s="154" t="s">
        <v>388</v>
      </c>
      <c r="B59" s="7">
        <v>155</v>
      </c>
      <c r="C59" s="6">
        <v>148</v>
      </c>
      <c r="D59" s="220">
        <v>183</v>
      </c>
      <c r="E59" s="6"/>
      <c r="F59" s="82">
        <f t="shared" si="2"/>
        <v>486</v>
      </c>
      <c r="G59" s="82">
        <f t="shared" si="3"/>
        <v>162</v>
      </c>
      <c r="H59" s="44">
        <f>(F59/Unidades[[#Totals],[Total]])*100</f>
        <v>0.98658167718885126</v>
      </c>
    </row>
    <row r="60" spans="1:8" customFormat="1" ht="15" customHeight="1">
      <c r="A60" s="154" t="s">
        <v>389</v>
      </c>
      <c r="B60" s="7">
        <v>20</v>
      </c>
      <c r="C60" s="6">
        <v>18</v>
      </c>
      <c r="D60" s="220">
        <v>20</v>
      </c>
      <c r="E60" s="6"/>
      <c r="F60" s="82">
        <f t="shared" si="2"/>
        <v>58</v>
      </c>
      <c r="G60" s="82">
        <f t="shared" si="3"/>
        <v>19.333333333333332</v>
      </c>
      <c r="H60" s="44">
        <f>(F60/Unidades[[#Totals],[Total]])*100</f>
        <v>0.11774020015834026</v>
      </c>
    </row>
    <row r="61" spans="1:8" customFormat="1" ht="15" customHeight="1">
      <c r="A61" s="154" t="s">
        <v>390</v>
      </c>
      <c r="B61" s="7">
        <v>138</v>
      </c>
      <c r="C61" s="6">
        <v>128</v>
      </c>
      <c r="D61" s="220">
        <v>163</v>
      </c>
      <c r="E61" s="6"/>
      <c r="F61" s="82">
        <f t="shared" si="2"/>
        <v>429</v>
      </c>
      <c r="G61" s="82">
        <f t="shared" si="3"/>
        <v>143</v>
      </c>
      <c r="H61" s="44">
        <f>(F61/Unidades[[#Totals],[Total]])*100</f>
        <v>0.87087148048151686</v>
      </c>
    </row>
    <row r="62" spans="1:8" customFormat="1" ht="15" customHeight="1">
      <c r="A62" s="154" t="s">
        <v>391</v>
      </c>
      <c r="B62" s="7">
        <v>142</v>
      </c>
      <c r="C62" s="6">
        <v>115</v>
      </c>
      <c r="D62" s="220">
        <v>143</v>
      </c>
      <c r="E62" s="6"/>
      <c r="F62" s="82">
        <f t="shared" si="2"/>
        <v>400</v>
      </c>
      <c r="G62" s="82">
        <f t="shared" si="3"/>
        <v>133.33333333333334</v>
      </c>
      <c r="H62" s="44">
        <f>(F62/Unidades[[#Totals],[Total]])*100</f>
        <v>0.8120013804023466</v>
      </c>
    </row>
    <row r="63" spans="1:8" customFormat="1" ht="15" customHeight="1">
      <c r="A63" s="154" t="s">
        <v>392</v>
      </c>
      <c r="B63" s="7">
        <v>110</v>
      </c>
      <c r="C63" s="6">
        <v>102</v>
      </c>
      <c r="D63" s="220">
        <v>124</v>
      </c>
      <c r="E63" s="6"/>
      <c r="F63" s="82">
        <f t="shared" si="2"/>
        <v>336</v>
      </c>
      <c r="G63" s="82">
        <f t="shared" si="3"/>
        <v>112</v>
      </c>
      <c r="H63" s="44">
        <f>(F63/Unidades[[#Totals],[Total]])*100</f>
        <v>0.68208115953797122</v>
      </c>
    </row>
    <row r="64" spans="1:8" customFormat="1" ht="15" customHeight="1">
      <c r="A64" s="154" t="s">
        <v>393</v>
      </c>
      <c r="B64" s="7">
        <v>149</v>
      </c>
      <c r="C64" s="6">
        <v>172</v>
      </c>
      <c r="D64" s="220">
        <v>201</v>
      </c>
      <c r="E64" s="6"/>
      <c r="F64" s="82">
        <f t="shared" si="2"/>
        <v>522</v>
      </c>
      <c r="G64" s="82">
        <f t="shared" si="3"/>
        <v>174</v>
      </c>
      <c r="H64" s="44">
        <f>(F64/Unidades[[#Totals],[Total]])*100</f>
        <v>1.0596618014250623</v>
      </c>
    </row>
    <row r="65" spans="1:16" customFormat="1" ht="15.75" customHeight="1">
      <c r="A65" s="154" t="s">
        <v>394</v>
      </c>
      <c r="B65" s="7">
        <v>55</v>
      </c>
      <c r="C65" s="6">
        <v>59</v>
      </c>
      <c r="D65" s="220">
        <v>74</v>
      </c>
      <c r="E65" s="6"/>
      <c r="F65" s="82">
        <f t="shared" si="2"/>
        <v>188</v>
      </c>
      <c r="G65" s="82">
        <f t="shared" si="3"/>
        <v>62.666666666666664</v>
      </c>
      <c r="H65" s="44">
        <f>(F65/Unidades[[#Totals],[Total]])*100</f>
        <v>0.38164064878910292</v>
      </c>
    </row>
    <row r="66" spans="1:16" customFormat="1" ht="15.75" customHeight="1">
      <c r="A66" s="154" t="s">
        <v>395</v>
      </c>
      <c r="B66" s="7">
        <v>42</v>
      </c>
      <c r="C66" s="6">
        <v>48</v>
      </c>
      <c r="D66" s="220">
        <v>49</v>
      </c>
      <c r="E66" s="6"/>
      <c r="F66" s="82">
        <f t="shared" si="2"/>
        <v>139</v>
      </c>
      <c r="G66" s="82">
        <f t="shared" si="3"/>
        <v>46.333333333333336</v>
      </c>
      <c r="H66" s="44">
        <f>(F66/Unidades[[#Totals],[Total]])*100</f>
        <v>0.28217047968981546</v>
      </c>
    </row>
    <row r="67" spans="1:16" customFormat="1" ht="15" customHeight="1">
      <c r="A67" s="154" t="s">
        <v>396</v>
      </c>
      <c r="B67" s="7">
        <v>36</v>
      </c>
      <c r="C67" s="6">
        <v>33</v>
      </c>
      <c r="D67" s="220">
        <v>41</v>
      </c>
      <c r="E67" s="6"/>
      <c r="F67" s="82">
        <f t="shared" si="2"/>
        <v>110</v>
      </c>
      <c r="G67" s="82">
        <f t="shared" si="3"/>
        <v>36.666666666666664</v>
      </c>
      <c r="H67" s="44">
        <f>(F67/Unidades[[#Totals],[Total]])*100</f>
        <v>0.22330037961064533</v>
      </c>
    </row>
    <row r="68" spans="1:16" customFormat="1" ht="15">
      <c r="A68" s="154" t="s">
        <v>397</v>
      </c>
      <c r="B68" s="7">
        <v>244</v>
      </c>
      <c r="C68" s="6">
        <v>218</v>
      </c>
      <c r="D68" s="220">
        <v>246</v>
      </c>
      <c r="E68" s="6"/>
      <c r="F68" s="82">
        <f t="shared" si="2"/>
        <v>708</v>
      </c>
      <c r="G68" s="82">
        <f t="shared" si="3"/>
        <v>236</v>
      </c>
      <c r="H68" s="44">
        <f>(F68/Unidades[[#Totals],[Total]])*100</f>
        <v>1.4372424433121538</v>
      </c>
    </row>
    <row r="69" spans="1:16" customFormat="1" ht="15">
      <c r="A69" s="154" t="s">
        <v>398</v>
      </c>
      <c r="B69" s="7">
        <v>86</v>
      </c>
      <c r="C69" s="6">
        <v>62</v>
      </c>
      <c r="D69" s="220">
        <v>96</v>
      </c>
      <c r="E69" s="6"/>
      <c r="F69" s="82">
        <f t="shared" ref="F69:F71" si="4">SUM(B69:E69)</f>
        <v>244</v>
      </c>
      <c r="G69" s="82">
        <f t="shared" si="3"/>
        <v>81.333333333333329</v>
      </c>
      <c r="H69" s="44">
        <f>(F69/Unidades[[#Totals],[Total]])*100</f>
        <v>0.49532084204543153</v>
      </c>
    </row>
    <row r="70" spans="1:16" customFormat="1" ht="15">
      <c r="A70" s="154" t="s">
        <v>399</v>
      </c>
      <c r="B70" s="7">
        <v>141</v>
      </c>
      <c r="C70" s="6">
        <v>139</v>
      </c>
      <c r="D70" s="220">
        <v>156</v>
      </c>
      <c r="E70" s="6"/>
      <c r="F70" s="82">
        <f t="shared" si="4"/>
        <v>436</v>
      </c>
      <c r="G70" s="82">
        <f t="shared" si="3"/>
        <v>145.33333333333334</v>
      </c>
      <c r="H70" s="44">
        <f>(F70/Unidades[[#Totals],[Total]])*100</f>
        <v>0.88508150463855795</v>
      </c>
    </row>
    <row r="71" spans="1:16" customFormat="1" ht="15">
      <c r="A71" s="154" t="s">
        <v>400</v>
      </c>
      <c r="B71" s="6">
        <v>60</v>
      </c>
      <c r="C71" s="6">
        <v>65</v>
      </c>
      <c r="D71" s="220">
        <v>86</v>
      </c>
      <c r="E71" s="6"/>
      <c r="F71" s="82">
        <f t="shared" si="4"/>
        <v>211</v>
      </c>
      <c r="G71" s="82">
        <f>AVERAGE(B71:E71)</f>
        <v>70.333333333333329</v>
      </c>
      <c r="H71" s="44">
        <f>(F71/Unidades[[#Totals],[Total]])*100</f>
        <v>0.42833072816223794</v>
      </c>
      <c r="I71" s="6"/>
      <c r="J71" s="6"/>
      <c r="K71" s="6"/>
      <c r="L71" s="6"/>
      <c r="M71" s="7"/>
      <c r="N71" s="7"/>
      <c r="O71" s="2"/>
      <c r="P71" s="2"/>
    </row>
    <row r="72" spans="1:16" ht="15">
      <c r="A72" s="91" t="s">
        <v>9</v>
      </c>
      <c r="B72" s="7">
        <f>SUBTOTAL(109,Unidades[1° trim 2026])</f>
        <v>16737</v>
      </c>
      <c r="C72" s="6" t="s">
        <v>401</v>
      </c>
      <c r="D72" s="6" t="s">
        <v>402</v>
      </c>
      <c r="F72" s="82" t="s">
        <v>403</v>
      </c>
      <c r="G72" s="82">
        <f>SUBTOTAL(109,Unidades[Média])</f>
        <v>16420.333333333336</v>
      </c>
      <c r="H72" s="44">
        <f>SUBTOTAL(109,Unidades[% Total])</f>
        <v>100.00000000000001</v>
      </c>
    </row>
    <row r="73" spans="1:16" ht="19.5" customHeight="1">
      <c r="A73" s="9"/>
    </row>
    <row r="74" spans="1:16" ht="27" customHeight="1">
      <c r="A74" s="119" t="s">
        <v>342</v>
      </c>
      <c r="B74" s="93"/>
    </row>
    <row r="75" spans="1:16" ht="20.25" customHeight="1">
      <c r="A75" s="120" t="s">
        <v>60</v>
      </c>
      <c r="B75" s="93"/>
    </row>
    <row r="76" spans="1:16" ht="15">
      <c r="A76" s="93"/>
      <c r="B76" s="93"/>
    </row>
    <row r="77" spans="1:16" ht="60.75" customHeight="1">
      <c r="A77" s="121" t="s">
        <v>404</v>
      </c>
      <c r="B77" s="92"/>
      <c r="C77" s="92"/>
      <c r="D77" s="92"/>
      <c r="E77" s="92"/>
    </row>
    <row r="78" spans="1:16" ht="14.25" customHeight="1">
      <c r="A78" s="92"/>
      <c r="B78" s="92"/>
      <c r="C78" s="92"/>
      <c r="D78" s="92"/>
      <c r="E78" s="92"/>
    </row>
    <row r="79" spans="1:16" ht="30">
      <c r="A79" s="157" t="s">
        <v>326</v>
      </c>
      <c r="B79" s="92"/>
      <c r="C79" s="92"/>
      <c r="D79" s="92"/>
      <c r="E79" s="92"/>
    </row>
    <row r="80" spans="1:16" ht="14.25" customHeight="1">
      <c r="A80" s="92"/>
      <c r="B80" s="92"/>
      <c r="C80" s="92"/>
      <c r="D80" s="92"/>
      <c r="E80" s="92"/>
    </row>
    <row r="81" spans="1:5" ht="15">
      <c r="A81" s="92"/>
      <c r="B81" s="92"/>
      <c r="C81" s="92"/>
      <c r="D81" s="92"/>
      <c r="E81" s="92"/>
    </row>
  </sheetData>
  <hyperlinks>
    <hyperlink ref="A75" r:id="rId1" xr:uid="{00000000-0004-0000-0500-000000000000}"/>
  </hyperlinks>
  <pageMargins left="0.511811024" right="0.511811024" top="0.78740157500000008" bottom="0.78740157500000008" header="0.31496062000000008" footer="0.31496062000000008"/>
  <pageSetup paperSize="9" fitToWidth="0" fitToHeight="0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P48"/>
  <sheetViews>
    <sheetView showGridLines="0" topLeftCell="A7" zoomScale="90" zoomScaleNormal="90" workbookViewId="0">
      <selection activeCell="E20" sqref="E20:I20"/>
    </sheetView>
  </sheetViews>
  <sheetFormatPr defaultColWidth="5.5703125" defaultRowHeight="20.100000000000001" customHeight="1"/>
  <cols>
    <col min="1" max="1" width="5.5703125" style="2"/>
    <col min="2" max="2" width="58.7109375" style="2" customWidth="1"/>
    <col min="3" max="3" width="11.28515625" style="2" customWidth="1"/>
    <col min="4" max="4" width="11.42578125" style="25" customWidth="1"/>
    <col min="5" max="5" width="11" style="2" customWidth="1"/>
    <col min="6" max="6" width="11.5703125" style="56" hidden="1" customWidth="1"/>
    <col min="7" max="7" width="8.28515625" style="2" customWidth="1"/>
    <col min="8" max="8" width="9.42578125" style="56" customWidth="1"/>
    <col min="9" max="9" width="22.42578125" style="2" bestFit="1" customWidth="1"/>
    <col min="10" max="10" width="7.5703125" style="2" customWidth="1"/>
    <col min="11" max="11" width="7.140625" style="2" bestFit="1" customWidth="1"/>
    <col min="12" max="12" width="7.5703125" style="2" bestFit="1" customWidth="1"/>
    <col min="13" max="13" width="7.140625" style="2" bestFit="1" customWidth="1"/>
    <col min="14" max="14" width="6.85546875" style="2" customWidth="1"/>
    <col min="15" max="15" width="6.7109375" style="2" bestFit="1" customWidth="1"/>
    <col min="16" max="16" width="7.140625" style="2" bestFit="1" customWidth="1"/>
    <col min="17" max="17" width="15.85546875" style="2" bestFit="1" customWidth="1"/>
    <col min="18" max="216" width="9.140625" style="2" customWidth="1"/>
    <col min="217" max="217" width="58.28515625" style="2" customWidth="1"/>
    <col min="218" max="218" width="3.7109375" style="2" bestFit="1" customWidth="1"/>
    <col min="219" max="219" width="5.5703125" style="2" bestFit="1" customWidth="1"/>
    <col min="220" max="220" width="5.5703125" style="2" customWidth="1"/>
    <col min="221" max="16384" width="5.5703125" style="2"/>
  </cols>
  <sheetData>
    <row r="1" spans="2:20" ht="20.100000000000001" customHeight="1">
      <c r="B1" s="80" t="s">
        <v>0</v>
      </c>
      <c r="C1" s="80"/>
      <c r="D1" s="81"/>
      <c r="E1" s="80"/>
      <c r="H1" s="65"/>
      <c r="I1" s="79">
        <f>Subprefeituras[[#Totals],[1° trim 2026]]</f>
        <v>3417</v>
      </c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2:20" ht="20.100000000000001" customHeight="1">
      <c r="B2" s="1" t="s">
        <v>1</v>
      </c>
      <c r="C2" s="1"/>
      <c r="D2" s="29"/>
      <c r="E2" s="1"/>
      <c r="H2" s="65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2:20" ht="20.100000000000001" customHeight="1">
      <c r="B3" s="1"/>
      <c r="C3" s="1"/>
      <c r="D3" s="29"/>
      <c r="E3" s="1"/>
      <c r="H3" s="65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2:20" ht="20.100000000000001" customHeight="1">
      <c r="B4" s="1" t="s">
        <v>405</v>
      </c>
      <c r="C4" s="1"/>
      <c r="D4" s="29"/>
      <c r="E4" s="1"/>
      <c r="H4" s="65"/>
      <c r="I4" s="64"/>
      <c r="J4" s="64"/>
      <c r="K4" s="64"/>
      <c r="L4" s="64"/>
      <c r="M4" s="64"/>
      <c r="N4" s="64"/>
      <c r="O4" s="64"/>
      <c r="P4" s="64"/>
      <c r="R4" s="64"/>
      <c r="S4" s="64"/>
      <c r="T4" s="59"/>
    </row>
    <row r="5" spans="2:20" ht="20.100000000000001" customHeight="1">
      <c r="F5" s="2"/>
      <c r="G5" s="56"/>
      <c r="H5" s="64"/>
      <c r="I5" s="65"/>
      <c r="J5" s="64"/>
      <c r="K5" s="64"/>
      <c r="L5" s="64"/>
      <c r="M5" s="64"/>
      <c r="N5" s="64"/>
      <c r="O5" s="64"/>
      <c r="P5" s="64"/>
      <c r="Q5" s="64"/>
      <c r="R5" s="64"/>
      <c r="S5" s="64"/>
      <c r="T5" s="59"/>
    </row>
    <row r="6" spans="2:20" ht="72" customHeight="1">
      <c r="B6" s="102" t="s">
        <v>406</v>
      </c>
      <c r="C6" s="31" t="s">
        <v>27</v>
      </c>
      <c r="D6" s="31" t="s">
        <v>28</v>
      </c>
      <c r="E6" s="31" t="s">
        <v>29</v>
      </c>
      <c r="F6" s="31" t="s">
        <v>30</v>
      </c>
      <c r="G6" s="30" t="s">
        <v>9</v>
      </c>
      <c r="H6" s="30" t="s">
        <v>8</v>
      </c>
      <c r="I6" s="117" t="s">
        <v>407</v>
      </c>
    </row>
    <row r="7" spans="2:20" ht="20.100000000000001" customHeight="1">
      <c r="B7" s="145" t="s">
        <v>408</v>
      </c>
      <c r="C7" s="6">
        <v>244</v>
      </c>
      <c r="D7" s="6">
        <v>218</v>
      </c>
      <c r="E7" s="6">
        <v>246</v>
      </c>
      <c r="F7" s="6"/>
      <c r="G7" s="7">
        <f t="shared" ref="G7:G16" si="0">SUM(C7:F7)</f>
        <v>708</v>
      </c>
      <c r="H7" s="82">
        <f t="shared" ref="H7:H17" si="1">AVERAGE(C7:F7)</f>
        <v>236</v>
      </c>
      <c r="I7" s="23">
        <f>(E7*100)/$I$1</f>
        <v>7.1992976294995614</v>
      </c>
      <c r="L7" s="56"/>
      <c r="M7" s="56"/>
    </row>
    <row r="8" spans="2:20" ht="20.100000000000001" customHeight="1">
      <c r="B8" s="145" t="s">
        <v>409</v>
      </c>
      <c r="C8" s="6">
        <v>232</v>
      </c>
      <c r="D8" s="6">
        <v>264</v>
      </c>
      <c r="E8" s="6">
        <v>265</v>
      </c>
      <c r="F8" s="6"/>
      <c r="G8" s="7">
        <f t="shared" si="0"/>
        <v>761</v>
      </c>
      <c r="H8" s="82">
        <f t="shared" si="1"/>
        <v>253.66666666666666</v>
      </c>
      <c r="I8" s="23">
        <f t="shared" ref="I8:I16" si="2">(D8*100)/$I$1</f>
        <v>7.7260755048287972</v>
      </c>
      <c r="L8" s="56"/>
      <c r="M8" s="56"/>
    </row>
    <row r="9" spans="2:20" ht="20.100000000000001" customHeight="1">
      <c r="B9" s="145" t="s">
        <v>410</v>
      </c>
      <c r="C9" s="6">
        <v>210</v>
      </c>
      <c r="D9" s="6">
        <v>220</v>
      </c>
      <c r="E9" s="6">
        <v>188</v>
      </c>
      <c r="F9" s="6"/>
      <c r="G9" s="7">
        <f t="shared" si="0"/>
        <v>618</v>
      </c>
      <c r="H9" s="82">
        <f t="shared" si="1"/>
        <v>206</v>
      </c>
      <c r="I9" s="23">
        <f t="shared" si="2"/>
        <v>6.4383962540239974</v>
      </c>
      <c r="L9" s="56"/>
      <c r="M9" s="56"/>
    </row>
    <row r="10" spans="2:20" ht="20.100000000000001" customHeight="1">
      <c r="B10" s="145" t="s">
        <v>411</v>
      </c>
      <c r="C10" s="6">
        <v>193</v>
      </c>
      <c r="D10" s="6">
        <v>128</v>
      </c>
      <c r="E10" s="6">
        <v>163</v>
      </c>
      <c r="F10" s="6"/>
      <c r="G10" s="7">
        <f t="shared" si="0"/>
        <v>484</v>
      </c>
      <c r="H10" s="82">
        <f t="shared" si="1"/>
        <v>161.33333333333334</v>
      </c>
      <c r="I10" s="23">
        <f t="shared" si="2"/>
        <v>3.745976002341235</v>
      </c>
      <c r="L10" s="56"/>
      <c r="M10" s="56"/>
    </row>
    <row r="11" spans="2:20" ht="20.100000000000001" customHeight="1">
      <c r="B11" s="145" t="s">
        <v>412</v>
      </c>
      <c r="C11" s="6">
        <v>138</v>
      </c>
      <c r="D11" s="6">
        <v>170</v>
      </c>
      <c r="E11" s="6">
        <v>155</v>
      </c>
      <c r="F11" s="6"/>
      <c r="G11" s="7">
        <f t="shared" si="0"/>
        <v>463</v>
      </c>
      <c r="H11" s="82">
        <f t="shared" si="1"/>
        <v>154.33333333333334</v>
      </c>
      <c r="I11" s="23">
        <f t="shared" si="2"/>
        <v>4.9751243781094523</v>
      </c>
      <c r="L11" s="56"/>
      <c r="M11" s="56"/>
    </row>
    <row r="12" spans="2:20" ht="20.100000000000001" customHeight="1">
      <c r="B12" s="145" t="s">
        <v>413</v>
      </c>
      <c r="C12" s="6">
        <v>155</v>
      </c>
      <c r="D12" s="6">
        <v>148</v>
      </c>
      <c r="E12" s="6">
        <v>183</v>
      </c>
      <c r="F12" s="6"/>
      <c r="G12" s="7">
        <f t="shared" si="0"/>
        <v>486</v>
      </c>
      <c r="H12" s="82">
        <f t="shared" si="1"/>
        <v>162</v>
      </c>
      <c r="I12" s="23">
        <f t="shared" si="2"/>
        <v>4.3312847527070533</v>
      </c>
      <c r="L12" s="56"/>
      <c r="M12" s="56"/>
    </row>
    <row r="13" spans="2:20" ht="20.100000000000001" customHeight="1">
      <c r="B13" s="145" t="s">
        <v>414</v>
      </c>
      <c r="C13" s="6">
        <v>150</v>
      </c>
      <c r="D13" s="6">
        <v>186</v>
      </c>
      <c r="E13" s="6">
        <v>155</v>
      </c>
      <c r="F13" s="6"/>
      <c r="G13" s="7">
        <f t="shared" si="0"/>
        <v>491</v>
      </c>
      <c r="H13" s="82">
        <f t="shared" si="1"/>
        <v>163.66666666666666</v>
      </c>
      <c r="I13" s="23">
        <f t="shared" si="2"/>
        <v>5.4433713784021069</v>
      </c>
      <c r="L13" s="56"/>
      <c r="M13" s="56"/>
    </row>
    <row r="14" spans="2:20" ht="20.100000000000001" customHeight="1">
      <c r="B14" s="145" t="s">
        <v>415</v>
      </c>
      <c r="C14" s="6">
        <v>149</v>
      </c>
      <c r="D14" s="6">
        <v>172</v>
      </c>
      <c r="E14" s="6">
        <v>201</v>
      </c>
      <c r="F14" s="6"/>
      <c r="G14" s="7">
        <f t="shared" si="0"/>
        <v>522</v>
      </c>
      <c r="H14" s="82">
        <f t="shared" si="1"/>
        <v>174</v>
      </c>
      <c r="I14" s="23">
        <f t="shared" si="2"/>
        <v>5.0336552531460343</v>
      </c>
      <c r="L14" s="56"/>
      <c r="M14" s="56"/>
    </row>
    <row r="15" spans="2:20" ht="20.100000000000001" customHeight="1">
      <c r="B15" s="145" t="s">
        <v>416</v>
      </c>
      <c r="C15" s="6">
        <v>135</v>
      </c>
      <c r="D15" s="6">
        <v>133</v>
      </c>
      <c r="E15" s="6">
        <v>158</v>
      </c>
      <c r="F15" s="6"/>
      <c r="G15" s="7">
        <f t="shared" si="0"/>
        <v>426</v>
      </c>
      <c r="H15" s="82">
        <f t="shared" si="1"/>
        <v>142</v>
      </c>
      <c r="I15" s="23">
        <f t="shared" si="2"/>
        <v>3.8923031899326896</v>
      </c>
      <c r="L15" s="56"/>
      <c r="M15" s="56"/>
    </row>
    <row r="16" spans="2:20" ht="20.100000000000001" customHeight="1">
      <c r="B16" s="145" t="s">
        <v>417</v>
      </c>
      <c r="C16" s="6">
        <v>141</v>
      </c>
      <c r="D16" s="6">
        <v>139</v>
      </c>
      <c r="E16" s="6">
        <v>156</v>
      </c>
      <c r="F16" s="6"/>
      <c r="G16" s="7">
        <f t="shared" si="0"/>
        <v>436</v>
      </c>
      <c r="H16" s="82">
        <f t="shared" si="1"/>
        <v>145.33333333333334</v>
      </c>
      <c r="I16" s="23">
        <f t="shared" si="2"/>
        <v>4.0678958150424345</v>
      </c>
      <c r="L16" s="56"/>
      <c r="M16" s="56"/>
    </row>
    <row r="17" spans="2:42" ht="20.100000000000001" customHeight="1">
      <c r="B17" s="118" t="s">
        <v>418</v>
      </c>
      <c r="C17" s="113">
        <f>SUM(C7:C16)</f>
        <v>1747</v>
      </c>
      <c r="D17" s="113">
        <v>1783</v>
      </c>
      <c r="E17" s="113">
        <v>1870</v>
      </c>
      <c r="F17" s="113"/>
      <c r="G17" s="114">
        <f>SUM(G7:G16)</f>
        <v>5395</v>
      </c>
      <c r="H17" s="114">
        <f t="shared" si="1"/>
        <v>1800</v>
      </c>
      <c r="I17" s="109">
        <f>(E17*100)/$I$1</f>
        <v>54.726368159203979</v>
      </c>
      <c r="L17" s="56"/>
      <c r="M17" s="56"/>
    </row>
    <row r="18" spans="2:42" s="55" customFormat="1" ht="20.100000000000001" customHeight="1">
      <c r="B18" s="150" t="s">
        <v>419</v>
      </c>
      <c r="C18" s="142"/>
      <c r="D18" s="147"/>
      <c r="E18" s="142"/>
      <c r="F18" s="142"/>
      <c r="G18" s="142"/>
      <c r="H18" s="147" t="s">
        <v>56</v>
      </c>
      <c r="I18" s="148">
        <f>100-I17</f>
        <v>45.273631840796021</v>
      </c>
      <c r="J18" s="59"/>
      <c r="K18" s="59"/>
      <c r="L18" s="59"/>
      <c r="M18" s="59"/>
      <c r="N18" s="59"/>
      <c r="O18" s="59"/>
    </row>
    <row r="19" spans="2:42" ht="20.100000000000001" customHeight="1">
      <c r="B19" s="146"/>
      <c r="C19" s="146"/>
      <c r="D19" s="147"/>
      <c r="E19" s="146"/>
      <c r="F19" s="146"/>
      <c r="G19" s="146"/>
      <c r="H19" s="177"/>
      <c r="I19" s="180"/>
      <c r="J19" s="71"/>
      <c r="K19" s="55"/>
      <c r="L19" s="55"/>
      <c r="M19" s="55"/>
      <c r="N19" s="55"/>
      <c r="O19" s="238"/>
      <c r="P19" s="238"/>
      <c r="Q19" s="238"/>
      <c r="R19" s="55"/>
      <c r="S19" s="55"/>
      <c r="T19" s="55"/>
      <c r="U19" s="55"/>
      <c r="V19" s="55"/>
      <c r="W19" s="55"/>
      <c r="X19" s="79"/>
      <c r="Y19" s="55"/>
      <c r="Z19" s="55"/>
      <c r="AA19" s="55"/>
      <c r="AB19" s="55"/>
      <c r="AC19" s="55"/>
      <c r="AD19" s="55"/>
      <c r="AE19" s="55"/>
      <c r="AF19" s="55"/>
      <c r="AG19" s="55"/>
      <c r="AH19" s="55"/>
    </row>
    <row r="20" spans="2:42" ht="20.100000000000001" customHeight="1">
      <c r="B20" s="214"/>
      <c r="C20" s="214"/>
      <c r="D20" s="178"/>
      <c r="E20" s="240"/>
      <c r="F20" s="240"/>
      <c r="G20" s="240"/>
      <c r="H20" s="240"/>
      <c r="I20" s="240"/>
      <c r="J20" s="71"/>
      <c r="K20" s="55"/>
      <c r="L20" s="55"/>
      <c r="M20" s="55"/>
      <c r="N20" s="55"/>
      <c r="O20" s="55"/>
      <c r="P20" s="79"/>
      <c r="Q20" s="55"/>
      <c r="R20" s="55"/>
      <c r="S20" s="55"/>
      <c r="T20" s="55"/>
      <c r="U20" s="55"/>
      <c r="V20" s="55"/>
      <c r="W20" s="55"/>
      <c r="X20" s="79"/>
      <c r="Y20" s="55"/>
      <c r="Z20" s="55"/>
      <c r="AA20" s="55"/>
      <c r="AB20" s="55"/>
      <c r="AC20" s="55"/>
      <c r="AD20" s="99"/>
      <c r="AE20" s="98"/>
      <c r="AF20" s="98"/>
      <c r="AG20" s="98"/>
      <c r="AH20" s="98"/>
      <c r="AI20" s="6"/>
      <c r="AJ20" s="6"/>
      <c r="AK20" s="25"/>
      <c r="AL20" s="6"/>
      <c r="AM20" s="6"/>
      <c r="AN20" s="6"/>
      <c r="AO20" s="6"/>
      <c r="AP20" s="7"/>
    </row>
    <row r="21" spans="2:42" ht="20.100000000000001" customHeight="1">
      <c r="B21" s="205" t="s">
        <v>420</v>
      </c>
      <c r="C21" s="206" t="s">
        <v>421</v>
      </c>
      <c r="D21" s="179"/>
      <c r="E21" s="146"/>
      <c r="F21" s="181"/>
      <c r="G21" s="146"/>
      <c r="H21" s="146"/>
      <c r="I21" s="146"/>
      <c r="J21" s="71"/>
      <c r="K21" s="55"/>
      <c r="L21" s="55"/>
      <c r="M21" s="101"/>
      <c r="N21" s="55"/>
      <c r="O21" s="238"/>
      <c r="P21" s="238"/>
      <c r="Q21" s="238"/>
      <c r="R21" s="55"/>
      <c r="S21" s="55"/>
      <c r="T21" s="55"/>
      <c r="U21" s="55"/>
      <c r="V21" s="55"/>
      <c r="W21" s="55"/>
      <c r="X21" s="79"/>
      <c r="Y21" s="55"/>
      <c r="Z21" s="55"/>
      <c r="AA21" s="55"/>
      <c r="AB21" s="55"/>
      <c r="AC21" s="55"/>
      <c r="AD21" s="99"/>
      <c r="AE21" s="98"/>
      <c r="AF21" s="98"/>
      <c r="AG21" s="98"/>
      <c r="AH21" s="98"/>
      <c r="AI21" s="6"/>
      <c r="AJ21" s="6"/>
      <c r="AK21" s="25"/>
      <c r="AL21" s="6"/>
      <c r="AM21" s="6"/>
      <c r="AN21" s="6"/>
      <c r="AO21" s="6"/>
      <c r="AP21" s="7"/>
    </row>
    <row r="22" spans="2:42" ht="20.100000000000001" customHeight="1">
      <c r="B22" s="221" t="s">
        <v>411</v>
      </c>
      <c r="C22" s="222">
        <v>3.745976002341235</v>
      </c>
      <c r="D22" s="142"/>
      <c r="E22" s="146"/>
      <c r="F22" s="181"/>
      <c r="G22" s="146"/>
      <c r="H22" s="146"/>
      <c r="I22" s="146"/>
      <c r="J22" s="71"/>
      <c r="K22" s="55"/>
      <c r="L22" s="55"/>
      <c r="M22" s="55"/>
      <c r="N22" s="55"/>
      <c r="O22" s="55"/>
      <c r="P22" s="79"/>
      <c r="Q22" s="55"/>
      <c r="R22" s="55"/>
      <c r="S22" s="55"/>
      <c r="T22" s="55"/>
      <c r="U22" s="55"/>
      <c r="V22" s="55"/>
      <c r="W22" s="55"/>
      <c r="X22" s="100"/>
      <c r="Y22" s="55"/>
      <c r="Z22" s="55"/>
      <c r="AA22" s="55"/>
      <c r="AB22" s="55"/>
      <c r="AC22" s="55"/>
      <c r="AD22" s="99"/>
      <c r="AE22" s="98"/>
      <c r="AF22" s="98"/>
      <c r="AG22" s="98"/>
      <c r="AH22" s="98"/>
      <c r="AI22" s="6"/>
      <c r="AJ22" s="6"/>
      <c r="AK22" s="25"/>
      <c r="AL22" s="6"/>
      <c r="AM22" s="6"/>
      <c r="AN22" s="6"/>
      <c r="AO22" s="6"/>
      <c r="AP22" s="7"/>
    </row>
    <row r="23" spans="2:42" ht="20.100000000000001" customHeight="1">
      <c r="B23" s="221" t="s">
        <v>416</v>
      </c>
      <c r="C23" s="223">
        <v>3.8923031899326896</v>
      </c>
      <c r="D23" s="142"/>
      <c r="E23" s="240"/>
      <c r="F23" s="240"/>
      <c r="G23" s="240"/>
      <c r="H23" s="240"/>
      <c r="I23" s="240"/>
      <c r="J23" s="71"/>
      <c r="K23" s="55"/>
      <c r="L23" s="55"/>
      <c r="M23" s="55"/>
      <c r="N23" s="55"/>
      <c r="R23" s="55"/>
      <c r="S23" s="55"/>
      <c r="T23" s="55"/>
      <c r="U23" s="55"/>
      <c r="V23" s="55"/>
      <c r="W23" s="55"/>
      <c r="X23" s="79"/>
      <c r="Y23" s="55"/>
      <c r="Z23" s="55"/>
      <c r="AA23" s="55"/>
      <c r="AB23" s="55"/>
      <c r="AC23" s="55"/>
      <c r="AD23" s="99"/>
      <c r="AE23" s="98"/>
      <c r="AF23" s="98"/>
      <c r="AG23" s="98"/>
      <c r="AH23" s="98"/>
      <c r="AI23" s="6"/>
      <c r="AJ23" s="6"/>
      <c r="AK23" s="25"/>
      <c r="AL23" s="6"/>
      <c r="AM23" s="6"/>
      <c r="AN23" s="6"/>
      <c r="AO23" s="6"/>
      <c r="AP23" s="7"/>
    </row>
    <row r="24" spans="2:42" ht="20.100000000000001" customHeight="1">
      <c r="B24" s="221" t="s">
        <v>417</v>
      </c>
      <c r="C24" s="223">
        <v>4.0678958150424345</v>
      </c>
      <c r="D24" s="142"/>
      <c r="E24" s="146"/>
      <c r="F24" s="181"/>
      <c r="G24" s="146"/>
      <c r="H24" s="146"/>
      <c r="I24" s="146"/>
      <c r="J24" s="71"/>
      <c r="K24" s="55"/>
      <c r="L24" s="55"/>
      <c r="M24" s="55"/>
      <c r="N24" s="55"/>
      <c r="O24" s="238"/>
      <c r="P24" s="238"/>
      <c r="Q24" s="238"/>
      <c r="R24" s="55"/>
      <c r="S24" s="55"/>
      <c r="T24" s="55"/>
      <c r="U24" s="55"/>
      <c r="V24" s="55"/>
      <c r="W24" s="55"/>
      <c r="X24" s="79"/>
      <c r="Y24" s="55"/>
      <c r="Z24" s="55"/>
      <c r="AA24" s="55"/>
      <c r="AB24" s="55"/>
      <c r="AC24" s="55"/>
      <c r="AD24" s="99"/>
      <c r="AE24" s="98"/>
      <c r="AF24" s="98"/>
      <c r="AG24" s="98"/>
      <c r="AH24" s="98"/>
      <c r="AI24" s="6"/>
      <c r="AJ24" s="6"/>
      <c r="AK24" s="25"/>
      <c r="AL24" s="6"/>
      <c r="AM24" s="6"/>
      <c r="AN24" s="6"/>
      <c r="AO24" s="6"/>
      <c r="AP24" s="7"/>
    </row>
    <row r="25" spans="2:42" ht="20.100000000000001" customHeight="1">
      <c r="B25" s="221" t="s">
        <v>413</v>
      </c>
      <c r="C25" s="222">
        <v>4.3312847527070533</v>
      </c>
      <c r="D25" s="142"/>
      <c r="E25" s="146"/>
      <c r="F25" s="181"/>
      <c r="G25" s="146"/>
      <c r="H25" s="146"/>
      <c r="I25" s="146"/>
      <c r="J25" s="71"/>
      <c r="K25" s="55"/>
      <c r="L25" s="55"/>
      <c r="M25" s="55"/>
      <c r="N25" s="55"/>
      <c r="O25" s="19"/>
      <c r="P25" s="19"/>
      <c r="Q25" s="19"/>
      <c r="R25" s="55"/>
      <c r="S25" s="55"/>
      <c r="T25" s="55"/>
      <c r="U25" s="55"/>
      <c r="V25" s="55"/>
      <c r="W25" s="55"/>
      <c r="X25" s="79"/>
      <c r="Y25" s="55"/>
      <c r="Z25" s="55"/>
      <c r="AA25" s="55"/>
      <c r="AB25" s="55"/>
      <c r="AC25" s="55"/>
      <c r="AD25" s="99"/>
      <c r="AE25" s="98"/>
      <c r="AF25" s="98"/>
      <c r="AG25" s="98"/>
      <c r="AH25" s="98"/>
      <c r="AI25" s="6"/>
      <c r="AJ25" s="6"/>
      <c r="AK25" s="25"/>
      <c r="AL25" s="6"/>
      <c r="AM25" s="6"/>
      <c r="AN25" s="6"/>
      <c r="AO25" s="6"/>
      <c r="AP25" s="7"/>
    </row>
    <row r="26" spans="2:42" ht="20.100000000000001" customHeight="1">
      <c r="B26" s="221" t="s">
        <v>412</v>
      </c>
      <c r="C26" s="223">
        <v>4.9751243781094523</v>
      </c>
      <c r="D26" s="142"/>
      <c r="E26" s="146"/>
      <c r="F26" s="181"/>
      <c r="G26" s="146"/>
      <c r="H26" s="181"/>
      <c r="I26" s="146"/>
      <c r="J26" s="71"/>
      <c r="K26" s="55"/>
      <c r="L26" s="55"/>
      <c r="M26" s="55"/>
      <c r="N26" s="55"/>
      <c r="O26" s="19"/>
      <c r="P26" s="19"/>
      <c r="Q26" s="19"/>
      <c r="R26" s="55"/>
      <c r="S26" s="55"/>
      <c r="T26" s="55"/>
      <c r="U26" s="55"/>
      <c r="V26" s="55"/>
      <c r="W26" s="55"/>
      <c r="X26" s="79"/>
      <c r="Y26" s="55"/>
      <c r="Z26" s="55"/>
      <c r="AA26" s="55"/>
      <c r="AB26" s="55"/>
      <c r="AC26" s="55"/>
      <c r="AD26" s="99"/>
      <c r="AE26" s="98"/>
      <c r="AF26" s="98"/>
      <c r="AG26" s="98"/>
      <c r="AH26" s="98"/>
      <c r="AI26" s="6"/>
      <c r="AJ26" s="6"/>
      <c r="AK26" s="25"/>
      <c r="AL26" s="6"/>
      <c r="AM26" s="6"/>
      <c r="AN26" s="6"/>
      <c r="AO26" s="6"/>
      <c r="AP26" s="7"/>
    </row>
    <row r="27" spans="2:42" ht="20.100000000000001" customHeight="1">
      <c r="B27" s="221" t="s">
        <v>415</v>
      </c>
      <c r="C27" s="223">
        <v>5.0336552531460343</v>
      </c>
      <c r="D27" s="142"/>
      <c r="E27" s="182"/>
      <c r="F27" s="182"/>
      <c r="G27" s="182"/>
      <c r="H27" s="182"/>
      <c r="I27" s="182"/>
      <c r="J27" s="71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79"/>
      <c r="Y27" s="55"/>
      <c r="Z27" s="55"/>
      <c r="AA27" s="55"/>
      <c r="AB27" s="55"/>
      <c r="AC27" s="55"/>
      <c r="AD27" s="99"/>
      <c r="AE27" s="98"/>
      <c r="AF27" s="98"/>
      <c r="AG27" s="98"/>
      <c r="AH27" s="98"/>
      <c r="AI27" s="6"/>
      <c r="AJ27" s="6"/>
      <c r="AK27" s="25"/>
      <c r="AL27" s="6"/>
      <c r="AM27" s="6"/>
      <c r="AN27" s="6"/>
      <c r="AO27" s="6"/>
      <c r="AP27" s="7"/>
    </row>
    <row r="28" spans="2:42" ht="20.100000000000001" customHeight="1">
      <c r="B28" s="221" t="s">
        <v>414</v>
      </c>
      <c r="C28" s="224">
        <v>5.4433713784021069</v>
      </c>
      <c r="D28" s="142"/>
      <c r="E28" s="146"/>
      <c r="F28" s="181"/>
      <c r="G28" s="146"/>
      <c r="H28" s="181"/>
      <c r="I28" s="146"/>
      <c r="J28" s="71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79"/>
      <c r="Y28" s="55"/>
      <c r="Z28" s="55"/>
      <c r="AA28" s="55"/>
      <c r="AB28" s="55"/>
      <c r="AC28" s="55"/>
      <c r="AD28" s="99"/>
      <c r="AE28" s="98"/>
      <c r="AF28" s="98"/>
      <c r="AG28" s="98"/>
      <c r="AH28" s="98"/>
      <c r="AI28" s="6"/>
      <c r="AJ28" s="6"/>
      <c r="AK28" s="25"/>
      <c r="AL28" s="6"/>
      <c r="AM28" s="6"/>
      <c r="AN28" s="6"/>
      <c r="AO28" s="6"/>
      <c r="AP28" s="7"/>
    </row>
    <row r="29" spans="2:42" ht="20.100000000000001" customHeight="1">
      <c r="B29" s="221" t="s">
        <v>410</v>
      </c>
      <c r="C29" s="222">
        <v>6.4383962540239974</v>
      </c>
      <c r="D29" s="142"/>
      <c r="E29" s="146"/>
      <c r="F29" s="181"/>
      <c r="G29" s="146"/>
      <c r="H29" s="181"/>
      <c r="I29" s="146"/>
      <c r="J29" s="71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99"/>
      <c r="AE29" s="98"/>
      <c r="AF29" s="98"/>
      <c r="AG29" s="98"/>
      <c r="AH29" s="98"/>
      <c r="AI29" s="6"/>
      <c r="AJ29" s="6"/>
      <c r="AK29" s="25"/>
      <c r="AL29" s="6"/>
      <c r="AM29" s="6"/>
      <c r="AN29" s="6"/>
      <c r="AO29" s="6"/>
      <c r="AP29" s="7"/>
    </row>
    <row r="30" spans="2:42" ht="20.100000000000001" customHeight="1">
      <c r="B30" s="221" t="s">
        <v>408</v>
      </c>
      <c r="C30" s="222">
        <v>7.1992976294995614</v>
      </c>
      <c r="D30" s="142"/>
      <c r="E30" s="146"/>
      <c r="F30" s="181"/>
      <c r="G30" s="146"/>
      <c r="H30" s="181"/>
      <c r="I30" s="146"/>
      <c r="J30" s="71"/>
      <c r="K30" s="55"/>
      <c r="L30" s="55"/>
      <c r="M30" s="55"/>
      <c r="N30" s="55"/>
      <c r="O30" s="55"/>
      <c r="P30" s="55"/>
      <c r="Q30" s="55"/>
      <c r="R30" s="55"/>
      <c r="S30" s="99"/>
      <c r="T30" s="98"/>
      <c r="U30" s="97"/>
      <c r="V30" s="97"/>
      <c r="W30" s="97"/>
      <c r="X30" s="42"/>
      <c r="Y30" s="55"/>
      <c r="Z30" s="55"/>
      <c r="AA30" s="55"/>
      <c r="AB30" s="55"/>
      <c r="AC30" s="55"/>
      <c r="AD30" s="99"/>
      <c r="AE30" s="98"/>
      <c r="AF30" s="98"/>
      <c r="AG30" s="98"/>
      <c r="AH30" s="98"/>
      <c r="AI30" s="6"/>
      <c r="AJ30" s="6"/>
      <c r="AK30" s="25"/>
      <c r="AL30" s="6"/>
      <c r="AM30" s="6"/>
      <c r="AN30" s="6"/>
      <c r="AO30" s="6"/>
      <c r="AP30" s="7"/>
    </row>
    <row r="31" spans="2:42" ht="20.100000000000001" customHeight="1">
      <c r="B31" s="221" t="s">
        <v>409</v>
      </c>
      <c r="C31" s="225">
        <v>7.7260755048287972</v>
      </c>
      <c r="D31" s="142"/>
      <c r="E31" s="146"/>
      <c r="F31" s="181"/>
      <c r="G31" s="146"/>
      <c r="H31" s="181"/>
      <c r="I31" s="146"/>
      <c r="J31" s="71"/>
      <c r="K31" s="55"/>
      <c r="L31" s="55"/>
      <c r="M31" s="55"/>
      <c r="N31" s="55"/>
      <c r="O31" s="55"/>
      <c r="P31" s="55"/>
      <c r="Q31" s="55"/>
      <c r="R31" s="55"/>
      <c r="S31" s="99"/>
      <c r="T31" s="98"/>
      <c r="U31" s="97"/>
      <c r="V31" s="97"/>
      <c r="W31" s="97"/>
      <c r="X31" s="42"/>
      <c r="Y31" s="55"/>
      <c r="Z31" s="55"/>
      <c r="AA31" s="55"/>
      <c r="AB31" s="55"/>
      <c r="AC31" s="55"/>
      <c r="AD31" s="99"/>
      <c r="AE31" s="98"/>
      <c r="AF31" s="98"/>
      <c r="AG31" s="98"/>
      <c r="AH31" s="98"/>
      <c r="AI31" s="6"/>
      <c r="AJ31" s="6"/>
      <c r="AK31" s="25"/>
      <c r="AL31" s="6"/>
      <c r="AM31" s="6"/>
      <c r="AN31" s="6"/>
      <c r="AO31" s="6"/>
      <c r="AP31" s="7"/>
    </row>
    <row r="32" spans="2:42" ht="20.100000000000001" customHeight="1">
      <c r="B32" s="142"/>
      <c r="C32" s="142"/>
      <c r="D32" s="142"/>
      <c r="E32" s="165"/>
      <c r="F32" s="167"/>
      <c r="G32" s="165"/>
      <c r="H32" s="167"/>
      <c r="I32" s="165"/>
      <c r="J32" s="71"/>
      <c r="K32" s="55"/>
      <c r="L32" s="55"/>
      <c r="M32" s="55"/>
      <c r="N32" s="55"/>
      <c r="O32" s="55"/>
      <c r="P32" s="55"/>
      <c r="Q32" s="55"/>
      <c r="R32" s="55"/>
      <c r="S32" s="99"/>
      <c r="T32" s="98"/>
      <c r="U32" s="97"/>
      <c r="V32" s="97"/>
      <c r="W32" s="97"/>
      <c r="X32" s="42"/>
      <c r="Y32" s="55"/>
      <c r="Z32" s="55"/>
      <c r="AA32" s="55"/>
      <c r="AB32" s="55"/>
      <c r="AC32" s="55"/>
      <c r="AD32" s="99"/>
      <c r="AE32" s="98"/>
      <c r="AF32" s="98"/>
      <c r="AG32" s="98"/>
      <c r="AH32" s="98"/>
      <c r="AI32" s="6"/>
      <c r="AJ32" s="6"/>
      <c r="AK32" s="25"/>
      <c r="AL32" s="6"/>
      <c r="AM32" s="6"/>
      <c r="AN32" s="6"/>
      <c r="AO32" s="6"/>
      <c r="AP32" s="7"/>
    </row>
    <row r="33" spans="2:42" ht="20.100000000000001" customHeight="1">
      <c r="B33" s="142"/>
      <c r="C33" s="142"/>
      <c r="D33" s="147"/>
      <c r="E33" s="142"/>
      <c r="F33" s="149"/>
      <c r="G33" s="142"/>
      <c r="H33" s="149"/>
      <c r="I33" s="142"/>
      <c r="J33" s="55"/>
      <c r="K33" s="55"/>
      <c r="L33" s="55"/>
      <c r="M33" s="55"/>
      <c r="N33" s="55"/>
      <c r="O33" s="55"/>
      <c r="P33" s="55"/>
      <c r="Q33" s="55"/>
      <c r="R33" s="55"/>
      <c r="S33" s="99"/>
      <c r="T33" s="98"/>
      <c r="U33" s="97"/>
      <c r="V33" s="97"/>
      <c r="W33" s="97"/>
      <c r="X33" s="42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P33" s="56"/>
    </row>
    <row r="34" spans="2:42" ht="20.100000000000001" customHeight="1">
      <c r="B34" s="146"/>
      <c r="C34" s="146"/>
      <c r="D34" s="147"/>
      <c r="E34" s="142"/>
      <c r="F34" s="149"/>
      <c r="G34" s="142"/>
      <c r="H34" s="149"/>
      <c r="I34" s="142"/>
      <c r="J34" s="55"/>
      <c r="K34" s="55"/>
      <c r="L34" s="55"/>
      <c r="M34" s="55"/>
      <c r="N34" s="55"/>
      <c r="O34" s="55"/>
      <c r="P34" s="55"/>
      <c r="Q34" s="55"/>
      <c r="R34" s="55"/>
      <c r="S34" s="99"/>
      <c r="T34" s="98"/>
      <c r="U34" s="97"/>
      <c r="V34" s="97"/>
      <c r="W34" s="97"/>
      <c r="X34" s="42"/>
      <c r="Y34" s="55"/>
      <c r="Z34" s="55"/>
      <c r="AA34" s="55"/>
      <c r="AB34" s="55"/>
      <c r="AC34" s="55"/>
      <c r="AD34" s="55"/>
      <c r="AE34" s="55"/>
      <c r="AF34" s="55"/>
      <c r="AG34" s="55"/>
      <c r="AH34" s="55"/>
    </row>
    <row r="35" spans="2:42" ht="20.100000000000001" customHeight="1">
      <c r="B35" s="64"/>
      <c r="C35" s="64"/>
      <c r="D35" s="66"/>
      <c r="E35" s="59"/>
      <c r="F35" s="60"/>
      <c r="G35" s="59"/>
      <c r="H35" s="60"/>
      <c r="I35" s="59"/>
      <c r="J35" s="55"/>
      <c r="K35" s="55"/>
      <c r="L35" s="55"/>
      <c r="M35" s="55"/>
      <c r="N35" s="55"/>
      <c r="O35" s="55"/>
      <c r="P35" s="55"/>
      <c r="Q35" s="55"/>
      <c r="R35" s="55"/>
      <c r="S35" s="99"/>
      <c r="T35" s="98"/>
      <c r="U35" s="97"/>
      <c r="V35" s="97"/>
      <c r="W35" s="97"/>
      <c r="X35" s="42"/>
      <c r="Y35" s="55"/>
      <c r="Z35" s="55"/>
      <c r="AA35" s="55"/>
      <c r="AB35" s="55"/>
      <c r="AC35" s="55"/>
      <c r="AD35" s="55"/>
      <c r="AE35" s="55"/>
      <c r="AF35" s="55"/>
      <c r="AG35" s="55"/>
      <c r="AH35" s="55"/>
    </row>
    <row r="36" spans="2:42" ht="20.100000000000001" customHeight="1">
      <c r="B36" s="59"/>
      <c r="C36" s="59"/>
      <c r="D36" s="61"/>
      <c r="E36" s="59"/>
      <c r="F36" s="60"/>
      <c r="G36" s="59"/>
      <c r="H36" s="60"/>
      <c r="I36" s="59"/>
      <c r="J36" s="55"/>
      <c r="K36" s="55"/>
      <c r="L36" s="55"/>
      <c r="M36" s="55"/>
      <c r="N36" s="55"/>
      <c r="O36" s="55"/>
      <c r="P36" s="55"/>
      <c r="Q36" s="55"/>
      <c r="R36" s="55"/>
      <c r="S36" s="99"/>
      <c r="T36" s="98"/>
      <c r="U36" s="97"/>
      <c r="V36" s="97"/>
      <c r="W36" s="97"/>
      <c r="X36" s="42"/>
      <c r="Y36" s="55"/>
      <c r="Z36" s="55"/>
      <c r="AA36" s="55"/>
      <c r="AB36" s="55"/>
      <c r="AC36" s="55"/>
      <c r="AD36" s="55"/>
      <c r="AE36" s="55"/>
      <c r="AF36" s="55"/>
      <c r="AG36" s="55"/>
      <c r="AH36" s="55"/>
    </row>
    <row r="37" spans="2:42" ht="20.100000000000001" customHeight="1">
      <c r="B37" s="64"/>
      <c r="C37" s="55"/>
      <c r="D37" s="78"/>
      <c r="E37" s="55"/>
      <c r="F37" s="79"/>
      <c r="G37" s="55"/>
      <c r="H37" s="79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99"/>
      <c r="T37" s="98"/>
      <c r="U37" s="97"/>
      <c r="V37" s="97"/>
      <c r="W37" s="97"/>
      <c r="X37" s="42"/>
      <c r="Y37" s="55"/>
      <c r="Z37" s="55"/>
      <c r="AA37" s="55"/>
      <c r="AB37" s="55"/>
      <c r="AC37" s="55"/>
      <c r="AD37" s="55"/>
      <c r="AE37" s="55"/>
      <c r="AF37" s="55"/>
      <c r="AG37" s="55"/>
      <c r="AH37" s="55"/>
    </row>
    <row r="38" spans="2:42" ht="59.25" customHeight="1">
      <c r="B38" s="119" t="s">
        <v>342</v>
      </c>
      <c r="C38" s="55"/>
      <c r="D38" s="78"/>
      <c r="E38" s="55"/>
      <c r="F38" s="79"/>
      <c r="G38" s="55"/>
      <c r="H38" s="79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99"/>
      <c r="T38" s="98"/>
      <c r="U38" s="97"/>
      <c r="V38" s="97"/>
      <c r="W38" s="97"/>
      <c r="X38" s="42"/>
      <c r="Y38" s="55"/>
      <c r="Z38" s="55"/>
      <c r="AA38" s="55"/>
      <c r="AB38" s="55"/>
      <c r="AC38" s="55"/>
      <c r="AD38" s="55"/>
      <c r="AE38" s="55"/>
      <c r="AF38" s="55"/>
      <c r="AG38" s="55"/>
      <c r="AH38" s="55"/>
    </row>
    <row r="39" spans="2:42" ht="20.100000000000001" customHeight="1">
      <c r="B39" s="120" t="s">
        <v>60</v>
      </c>
      <c r="C39" s="55"/>
      <c r="D39" s="78"/>
      <c r="E39" s="55"/>
      <c r="F39" s="79"/>
      <c r="G39" s="55"/>
      <c r="H39" s="79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99"/>
      <c r="T39" s="98"/>
      <c r="U39" s="97"/>
      <c r="V39" s="97"/>
      <c r="W39" s="97"/>
      <c r="X39" s="42"/>
      <c r="Y39" s="55"/>
      <c r="Z39" s="55"/>
      <c r="AA39" s="55"/>
      <c r="AB39" s="55"/>
      <c r="AC39" s="55"/>
      <c r="AD39" s="55"/>
      <c r="AE39" s="55"/>
      <c r="AF39" s="55"/>
      <c r="AG39" s="55"/>
      <c r="AH39" s="55"/>
    </row>
    <row r="40" spans="2:42" ht="20.100000000000001" customHeight="1">
      <c r="B40" s="64"/>
      <c r="C40" s="55"/>
      <c r="D40" s="78"/>
      <c r="E40" s="55"/>
      <c r="F40" s="79"/>
      <c r="G40" s="55"/>
      <c r="H40" s="79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1" spans="2:42" ht="20.100000000000001" customHeight="1">
      <c r="B41" s="64"/>
      <c r="C41" s="55"/>
      <c r="D41" s="78"/>
      <c r="E41" s="55"/>
      <c r="F41" s="79"/>
      <c r="G41" s="55"/>
      <c r="H41" s="79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</row>
    <row r="42" spans="2:42" ht="20.100000000000001" customHeight="1">
      <c r="B42" s="55"/>
      <c r="C42" s="55"/>
      <c r="D42" s="78"/>
      <c r="E42" s="55"/>
      <c r="F42" s="79"/>
      <c r="G42" s="55"/>
      <c r="H42" s="79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</row>
    <row r="43" spans="2:42" ht="20.100000000000001" customHeight="1">
      <c r="B43" s="55"/>
      <c r="C43" s="55"/>
      <c r="D43" s="78"/>
      <c r="E43" s="55"/>
      <c r="F43" s="79"/>
      <c r="G43" s="55"/>
      <c r="H43" s="79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</row>
    <row r="44" spans="2:42" ht="20.100000000000001" customHeight="1">
      <c r="B44" s="55"/>
      <c r="C44" s="55"/>
      <c r="D44" s="78"/>
      <c r="E44" s="55"/>
      <c r="F44" s="79"/>
      <c r="G44" s="55"/>
      <c r="H44" s="79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</row>
    <row r="45" spans="2:42" ht="20.100000000000001" customHeight="1">
      <c r="B45" s="55"/>
      <c r="C45" s="55"/>
      <c r="D45" s="78"/>
      <c r="E45" s="55"/>
      <c r="F45" s="79"/>
      <c r="G45" s="55"/>
      <c r="H45" s="79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</row>
    <row r="46" spans="2:42" ht="20.100000000000001" customHeight="1">
      <c r="B46" s="95"/>
      <c r="C46" s="95"/>
      <c r="D46" s="96"/>
      <c r="E46" s="95"/>
      <c r="F46" s="79"/>
      <c r="G46" s="55"/>
      <c r="H46" s="79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2:42" ht="20.100000000000001" customHeight="1">
      <c r="B47" s="55"/>
      <c r="C47" s="55"/>
      <c r="D47" s="78"/>
      <c r="E47" s="55"/>
      <c r="F47" s="79"/>
      <c r="G47" s="55"/>
      <c r="H47" s="79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2:42" ht="20.100000000000001" customHeight="1">
      <c r="B48" s="57"/>
      <c r="C48" s="57"/>
      <c r="D48" s="58"/>
      <c r="E48" s="57"/>
    </row>
  </sheetData>
  <sortState xmlns:xlrd2="http://schemas.microsoft.com/office/spreadsheetml/2017/richdata2" ref="B22:C31">
    <sortCondition ref="C22:C31"/>
  </sortState>
  <mergeCells count="5">
    <mergeCell ref="O19:Q19"/>
    <mergeCell ref="E20:I20"/>
    <mergeCell ref="O21:Q21"/>
    <mergeCell ref="E23:I23"/>
    <mergeCell ref="O24:Q24"/>
  </mergeCells>
  <hyperlinks>
    <hyperlink ref="B39" r:id="rId1" xr:uid="{00000000-0004-0000-0600-000000000000}"/>
  </hyperlinks>
  <pageMargins left="0.511811024" right="0.511811024" top="0.78740157500000008" bottom="0.78740157500000008" header="0.31496062000000008" footer="0.31496062000000008"/>
  <pageSetup paperSize="9" fitToWidth="0" fitToHeight="0" orientation="portrait" r:id="rId2"/>
  <drawing r:id="rId3"/>
  <tableParts count="1"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49"/>
  <sheetViews>
    <sheetView showGridLines="0" zoomScale="90" zoomScaleNormal="90" workbookViewId="0">
      <selection activeCell="D38" sqref="D38"/>
    </sheetView>
  </sheetViews>
  <sheetFormatPr defaultRowHeight="15"/>
  <cols>
    <col min="1" max="1" width="47" style="5" customWidth="1"/>
    <col min="2" max="4" width="14.140625" customWidth="1"/>
    <col min="5" max="5" width="14.140625" style="50" customWidth="1"/>
    <col min="6" max="6" width="8.28515625" style="127" customWidth="1"/>
    <col min="7" max="7" width="9.42578125" style="127" customWidth="1"/>
    <col min="8" max="8" width="24" style="127" customWidth="1"/>
    <col min="9" max="9" width="7" style="127" bestFit="1" customWidth="1"/>
    <col min="10" max="10" width="6.5703125" style="128" bestFit="1" customWidth="1"/>
    <col min="11" max="11" width="7.140625" style="127" bestFit="1" customWidth="1"/>
    <col min="12" max="12" width="6.28515625" style="127" bestFit="1" customWidth="1"/>
    <col min="13" max="13" width="6.42578125" bestFit="1" customWidth="1"/>
    <col min="14" max="14" width="6.7109375" bestFit="1" customWidth="1"/>
    <col min="15" max="15" width="7.140625" style="126" customWidth="1"/>
    <col min="16" max="16" width="14.5703125" customWidth="1"/>
    <col min="17" max="17" width="9.140625" customWidth="1"/>
  </cols>
  <sheetData>
    <row r="1" spans="1:15">
      <c r="A1" s="130" t="s">
        <v>0</v>
      </c>
      <c r="B1" s="80"/>
      <c r="C1" s="80"/>
      <c r="D1" s="80"/>
      <c r="E1" s="81"/>
      <c r="F1" s="94"/>
      <c r="G1" s="94"/>
    </row>
    <row r="2" spans="1:15">
      <c r="A2" s="4" t="s">
        <v>1</v>
      </c>
      <c r="B2" s="1"/>
      <c r="C2" s="1"/>
      <c r="D2" s="1"/>
      <c r="E2" s="29"/>
      <c r="F2" s="39"/>
      <c r="G2" s="39"/>
    </row>
    <row r="4" spans="1:15" ht="43.5" customHeight="1">
      <c r="A4" s="29" t="s">
        <v>406</v>
      </c>
      <c r="B4" s="30" t="s">
        <v>27</v>
      </c>
      <c r="C4" s="30" t="s">
        <v>28</v>
      </c>
      <c r="D4" s="30" t="s">
        <v>29</v>
      </c>
      <c r="E4" s="30" t="s">
        <v>30</v>
      </c>
      <c r="F4" s="30" t="s">
        <v>9</v>
      </c>
      <c r="G4" s="30" t="s">
        <v>8</v>
      </c>
      <c r="H4" s="169" t="s">
        <v>422</v>
      </c>
      <c r="I4"/>
      <c r="J4"/>
      <c r="K4"/>
      <c r="L4"/>
      <c r="O4"/>
    </row>
    <row r="5" spans="1:15">
      <c r="A5" s="2" t="s">
        <v>423</v>
      </c>
      <c r="B5" s="6">
        <v>88</v>
      </c>
      <c r="C5" s="6">
        <f>VLOOKUP(Subprefeituras[[#This Row],[Subprefeituras PMSP*]],[1]Planilha6!$A:$B,2,0)</f>
        <v>65</v>
      </c>
      <c r="D5" s="6">
        <v>79</v>
      </c>
      <c r="E5" s="6"/>
      <c r="F5" s="89">
        <f t="shared" ref="F5:F36" si="0">SUM(B5:E5)</f>
        <v>232</v>
      </c>
      <c r="G5" s="89">
        <f t="shared" ref="G5:G36" si="1">AVERAGE(B5:E5)</f>
        <v>77.333333333333329</v>
      </c>
      <c r="H5" s="168">
        <f>F5/Subprefeituras[[#Totals],[Total]]*100</f>
        <v>2.2803223904069196</v>
      </c>
      <c r="I5"/>
      <c r="J5"/>
      <c r="K5"/>
      <c r="L5"/>
      <c r="O5"/>
    </row>
    <row r="6" spans="1:15">
      <c r="A6" s="2" t="s">
        <v>409</v>
      </c>
      <c r="B6" s="6">
        <v>232</v>
      </c>
      <c r="C6" s="6">
        <f>VLOOKUP(Subprefeituras[[#This Row],[Subprefeituras PMSP*]],[1]Planilha6!$A:$B,2,0)</f>
        <v>264</v>
      </c>
      <c r="D6" s="6">
        <v>265</v>
      </c>
      <c r="E6" s="6"/>
      <c r="F6" s="89">
        <f t="shared" si="0"/>
        <v>761</v>
      </c>
      <c r="G6" s="89">
        <f t="shared" si="1"/>
        <v>253.66666666666666</v>
      </c>
      <c r="H6" s="168">
        <f>F6/Subprefeituras[[#Totals],[Total]]*100</f>
        <v>7.4798505995675253</v>
      </c>
      <c r="I6"/>
      <c r="J6"/>
      <c r="K6"/>
      <c r="L6"/>
      <c r="O6"/>
    </row>
    <row r="7" spans="1:15">
      <c r="A7" s="2" t="s">
        <v>424</v>
      </c>
      <c r="B7" s="6">
        <v>96</v>
      </c>
      <c r="C7" s="6">
        <f>VLOOKUP(Subprefeituras[[#This Row],[Subprefeituras PMSP*]],[1]Planilha6!$A:$B,2,0)</f>
        <v>105</v>
      </c>
      <c r="D7" s="6">
        <v>121</v>
      </c>
      <c r="E7" s="6"/>
      <c r="F7" s="89">
        <f t="shared" si="0"/>
        <v>322</v>
      </c>
      <c r="G7" s="89">
        <f t="shared" si="1"/>
        <v>107.33333333333333</v>
      </c>
      <c r="H7" s="168">
        <f>F7/Subprefeituras[[#Totals],[Total]]*100</f>
        <v>3.1649302142716733</v>
      </c>
      <c r="I7"/>
      <c r="J7"/>
      <c r="K7"/>
      <c r="L7"/>
      <c r="O7"/>
    </row>
    <row r="8" spans="1:15">
      <c r="A8" s="2" t="s">
        <v>416</v>
      </c>
      <c r="B8" s="6">
        <v>135</v>
      </c>
      <c r="C8" s="6">
        <f>VLOOKUP(Subprefeituras[[#This Row],[Subprefeituras PMSP*]],[1]Planilha6!$A:$B,2,0)</f>
        <v>133</v>
      </c>
      <c r="D8" s="6">
        <v>158</v>
      </c>
      <c r="E8" s="6"/>
      <c r="F8" s="89">
        <f t="shared" si="0"/>
        <v>426</v>
      </c>
      <c r="G8" s="89">
        <f t="shared" si="1"/>
        <v>142</v>
      </c>
      <c r="H8" s="168">
        <f>F8/Subprefeituras[[#Totals],[Total]]*100</f>
        <v>4.1871436996264988</v>
      </c>
      <c r="I8"/>
      <c r="J8"/>
      <c r="K8"/>
      <c r="L8"/>
      <c r="O8"/>
    </row>
    <row r="9" spans="1:15">
      <c r="A9" s="2" t="s">
        <v>425</v>
      </c>
      <c r="B9" s="6">
        <v>94</v>
      </c>
      <c r="C9" s="6">
        <f>VLOOKUP(Subprefeituras[[#This Row],[Subprefeituras PMSP*]],[1]Planilha6!$A:$B,2,0)</f>
        <v>90</v>
      </c>
      <c r="D9" s="6">
        <v>101</v>
      </c>
      <c r="E9" s="6"/>
      <c r="F9" s="89">
        <f t="shared" si="0"/>
        <v>285</v>
      </c>
      <c r="G9" s="89">
        <f t="shared" si="1"/>
        <v>95</v>
      </c>
      <c r="H9" s="168">
        <f>F9/Subprefeituras[[#Totals],[Total]]*100</f>
        <v>2.8012581089050523</v>
      </c>
      <c r="I9"/>
      <c r="J9"/>
      <c r="K9"/>
      <c r="L9"/>
      <c r="O9"/>
    </row>
    <row r="10" spans="1:15">
      <c r="A10" s="2" t="s">
        <v>426</v>
      </c>
      <c r="B10" s="6">
        <v>101</v>
      </c>
      <c r="C10" s="6">
        <f>VLOOKUP(Subprefeituras[[#This Row],[Subprefeituras PMSP*]],[1]Planilha6!$A:$B,2,0)</f>
        <v>105</v>
      </c>
      <c r="D10" s="6">
        <v>116</v>
      </c>
      <c r="E10" s="6"/>
      <c r="F10" s="89">
        <f t="shared" si="0"/>
        <v>322</v>
      </c>
      <c r="G10" s="89">
        <f t="shared" si="1"/>
        <v>107.33333333333333</v>
      </c>
      <c r="H10" s="168">
        <f>F10/Subprefeituras[[#Totals],[Total]]*100</f>
        <v>3.1649302142716733</v>
      </c>
      <c r="I10"/>
      <c r="J10"/>
      <c r="K10"/>
      <c r="L10"/>
      <c r="O10"/>
    </row>
    <row r="11" spans="1:15">
      <c r="A11" s="2" t="s">
        <v>427</v>
      </c>
      <c r="B11" s="6">
        <v>20</v>
      </c>
      <c r="C11" s="6">
        <f>VLOOKUP(Subprefeituras[[#This Row],[Subprefeituras PMSP*]],[1]Planilha6!$A:$B,2,0)</f>
        <v>9</v>
      </c>
      <c r="D11" s="6">
        <v>28</v>
      </c>
      <c r="E11" s="6"/>
      <c r="F11" s="89">
        <f t="shared" si="0"/>
        <v>57</v>
      </c>
      <c r="G11" s="89">
        <f t="shared" si="1"/>
        <v>19</v>
      </c>
      <c r="H11" s="168">
        <f>F11/Subprefeituras[[#Totals],[Total]]*100</f>
        <v>0.5602516217810104</v>
      </c>
      <c r="I11"/>
      <c r="J11"/>
      <c r="K11"/>
      <c r="L11"/>
      <c r="O11"/>
    </row>
    <row r="12" spans="1:15">
      <c r="A12" s="2" t="s">
        <v>428</v>
      </c>
      <c r="B12" s="6">
        <v>48</v>
      </c>
      <c r="C12" s="6">
        <f>VLOOKUP(Subprefeituras[[#This Row],[Subprefeituras PMSP*]],[1]Planilha6!$A:$B,2,0)</f>
        <v>36</v>
      </c>
      <c r="D12" s="6">
        <v>37</v>
      </c>
      <c r="E12" s="6"/>
      <c r="F12" s="89">
        <f t="shared" si="0"/>
        <v>121</v>
      </c>
      <c r="G12" s="89">
        <f t="shared" si="1"/>
        <v>40.333333333333336</v>
      </c>
      <c r="H12" s="168">
        <f>F12/Subprefeituras[[#Totals],[Total]]*100</f>
        <v>1.1893060743070571</v>
      </c>
      <c r="I12"/>
      <c r="J12"/>
      <c r="K12"/>
      <c r="L12"/>
      <c r="O12"/>
    </row>
    <row r="13" spans="1:15">
      <c r="A13" s="2" t="s">
        <v>429</v>
      </c>
      <c r="B13" s="6">
        <v>67</v>
      </c>
      <c r="C13" s="6">
        <f>VLOOKUP(Subprefeituras[[#This Row],[Subprefeituras PMSP*]],[1]Planilha6!$A:$B,2,0)</f>
        <v>56</v>
      </c>
      <c r="D13" s="6">
        <v>65</v>
      </c>
      <c r="E13" s="6"/>
      <c r="F13" s="89">
        <f t="shared" si="0"/>
        <v>188</v>
      </c>
      <c r="G13" s="89">
        <f t="shared" si="1"/>
        <v>62.666666666666664</v>
      </c>
      <c r="H13" s="168">
        <f>F13/Subprefeituras[[#Totals],[Total]]*100</f>
        <v>1.8478474542952625</v>
      </c>
      <c r="I13"/>
      <c r="J13"/>
      <c r="K13"/>
      <c r="L13"/>
      <c r="O13"/>
    </row>
    <row r="14" spans="1:15">
      <c r="A14" s="2" t="s">
        <v>430</v>
      </c>
      <c r="B14" s="6">
        <v>58</v>
      </c>
      <c r="C14" s="6">
        <f>VLOOKUP(Subprefeituras[[#This Row],[Subprefeituras PMSP*]],[1]Planilha6!$A:$B,2,0)</f>
        <v>21</v>
      </c>
      <c r="D14" s="6">
        <v>47</v>
      </c>
      <c r="E14" s="6"/>
      <c r="F14" s="89">
        <f t="shared" si="0"/>
        <v>126</v>
      </c>
      <c r="G14" s="89">
        <f t="shared" si="1"/>
        <v>42</v>
      </c>
      <c r="H14" s="168">
        <f>F14/Subprefeituras[[#Totals],[Total]]*100</f>
        <v>1.2384509534106545</v>
      </c>
      <c r="I14"/>
      <c r="J14"/>
      <c r="K14"/>
      <c r="L14"/>
      <c r="O14"/>
    </row>
    <row r="15" spans="1:15">
      <c r="A15" s="2" t="s">
        <v>410</v>
      </c>
      <c r="B15" s="6">
        <v>210</v>
      </c>
      <c r="C15" s="6">
        <f>VLOOKUP(Subprefeituras[[#This Row],[Subprefeituras PMSP*]],[1]Planilha6!$A:$B,2,0)</f>
        <v>220</v>
      </c>
      <c r="D15" s="6">
        <v>188</v>
      </c>
      <c r="E15" s="6"/>
      <c r="F15" s="89">
        <f t="shared" si="0"/>
        <v>618</v>
      </c>
      <c r="G15" s="89">
        <f t="shared" si="1"/>
        <v>206</v>
      </c>
      <c r="H15" s="168">
        <f>F15/Subprefeituras[[#Totals],[Total]]*100</f>
        <v>6.0743070572046394</v>
      </c>
      <c r="I15"/>
      <c r="J15"/>
      <c r="K15"/>
      <c r="L15"/>
      <c r="O15"/>
    </row>
    <row r="16" spans="1:15">
      <c r="A16" s="2" t="s">
        <v>431</v>
      </c>
      <c r="B16" s="6">
        <v>51</v>
      </c>
      <c r="C16" s="6">
        <f>VLOOKUP(Subprefeituras[[#This Row],[Subprefeituras PMSP*]],[1]Planilha6!$A:$B,2,0)</f>
        <v>36</v>
      </c>
      <c r="D16" s="6">
        <v>54</v>
      </c>
      <c r="E16" s="6"/>
      <c r="F16" s="89">
        <f t="shared" si="0"/>
        <v>141</v>
      </c>
      <c r="G16" s="89">
        <f t="shared" si="1"/>
        <v>47</v>
      </c>
      <c r="H16" s="168">
        <f>F16/Subprefeituras[[#Totals],[Total]]*100</f>
        <v>1.3858855907214469</v>
      </c>
      <c r="I16"/>
      <c r="J16"/>
      <c r="K16"/>
      <c r="L16"/>
      <c r="O16"/>
    </row>
    <row r="17" spans="1:15">
      <c r="A17" s="2" t="s">
        <v>414</v>
      </c>
      <c r="B17" s="6">
        <v>150</v>
      </c>
      <c r="C17" s="6">
        <f>VLOOKUP(Subprefeituras[[#This Row],[Subprefeituras PMSP*]],[1]Planilha6!$A:$B,2,0)</f>
        <v>186</v>
      </c>
      <c r="D17" s="6">
        <v>155</v>
      </c>
      <c r="E17" s="6"/>
      <c r="F17" s="89">
        <f t="shared" si="0"/>
        <v>491</v>
      </c>
      <c r="G17" s="89">
        <f t="shared" si="1"/>
        <v>163.66666666666666</v>
      </c>
      <c r="H17" s="168">
        <f>F17/Subprefeituras[[#Totals],[Total]]*100</f>
        <v>4.8260271279732656</v>
      </c>
      <c r="I17"/>
      <c r="J17"/>
      <c r="K17"/>
      <c r="L17"/>
      <c r="O17"/>
    </row>
    <row r="18" spans="1:15">
      <c r="A18" s="2" t="s">
        <v>432</v>
      </c>
      <c r="B18" s="6">
        <v>67</v>
      </c>
      <c r="C18" s="6">
        <f>VLOOKUP(Subprefeituras[[#This Row],[Subprefeituras PMSP*]],[1]Planilha6!$A:$B,2,0)</f>
        <v>56</v>
      </c>
      <c r="D18" s="6">
        <v>67</v>
      </c>
      <c r="E18" s="6"/>
      <c r="F18" s="89">
        <f t="shared" si="0"/>
        <v>190</v>
      </c>
      <c r="G18" s="89">
        <f t="shared" si="1"/>
        <v>63.333333333333336</v>
      </c>
      <c r="H18" s="168">
        <f>F18/Subprefeituras[[#Totals],[Total]]*100</f>
        <v>1.8675054059367016</v>
      </c>
      <c r="I18"/>
      <c r="J18"/>
      <c r="K18"/>
      <c r="L18"/>
      <c r="O18"/>
    </row>
    <row r="19" spans="1:15">
      <c r="A19" s="2" t="s">
        <v>433</v>
      </c>
      <c r="B19" s="6">
        <v>107</v>
      </c>
      <c r="C19" s="6">
        <f>VLOOKUP(Subprefeituras[[#This Row],[Subprefeituras PMSP*]],[1]Planilha6!$A:$B,2,0)</f>
        <v>90</v>
      </c>
      <c r="D19" s="6">
        <v>79</v>
      </c>
      <c r="E19" s="6"/>
      <c r="F19" s="89">
        <f t="shared" si="0"/>
        <v>276</v>
      </c>
      <c r="G19" s="89">
        <f t="shared" si="1"/>
        <v>92</v>
      </c>
      <c r="H19" s="168">
        <f>F19/Subprefeituras[[#Totals],[Total]]*100</f>
        <v>2.7127973265185767</v>
      </c>
      <c r="I19" s="91"/>
      <c r="J19"/>
      <c r="K19"/>
      <c r="L19" s="25"/>
      <c r="O19"/>
    </row>
    <row r="20" spans="1:15">
      <c r="A20" s="2" t="s">
        <v>434</v>
      </c>
      <c r="B20" s="6">
        <v>193</v>
      </c>
      <c r="C20" s="6">
        <f>VLOOKUP(Subprefeituras[[#This Row],[Subprefeituras PMSP*]],[1]Planilha6!$A:$B,2,0)</f>
        <v>133</v>
      </c>
      <c r="D20" s="6">
        <v>148</v>
      </c>
      <c r="E20" s="6"/>
      <c r="F20" s="89">
        <f t="shared" si="0"/>
        <v>474</v>
      </c>
      <c r="G20" s="89">
        <f t="shared" si="1"/>
        <v>158</v>
      </c>
      <c r="H20" s="168">
        <f>F20/Subprefeituras[[#Totals],[Total]]*100</f>
        <v>4.6589345390210344</v>
      </c>
      <c r="I20" s="91"/>
      <c r="J20"/>
      <c r="K20"/>
      <c r="L20" s="25"/>
      <c r="O20"/>
    </row>
    <row r="21" spans="1:15">
      <c r="A21" s="2" t="s">
        <v>435</v>
      </c>
      <c r="B21" s="6">
        <v>83</v>
      </c>
      <c r="C21" s="6">
        <f>VLOOKUP(Subprefeituras[[#This Row],[Subprefeituras PMSP*]],[1]Planilha6!$A:$B,2,0)</f>
        <v>75</v>
      </c>
      <c r="D21" s="6">
        <v>68</v>
      </c>
      <c r="E21" s="6"/>
      <c r="F21" s="89">
        <f t="shared" si="0"/>
        <v>226</v>
      </c>
      <c r="G21" s="89">
        <f t="shared" si="1"/>
        <v>75.333333333333329</v>
      </c>
      <c r="H21" s="168">
        <f>F21/Subprefeituras[[#Totals],[Total]]*100</f>
        <v>2.2213485354826026</v>
      </c>
      <c r="I21" s="91"/>
      <c r="J21"/>
      <c r="K21"/>
      <c r="L21" s="25"/>
      <c r="O21"/>
    </row>
    <row r="22" spans="1:15">
      <c r="A22" s="2" t="s">
        <v>412</v>
      </c>
      <c r="B22" s="6">
        <v>162</v>
      </c>
      <c r="C22" s="6">
        <f>VLOOKUP(Subprefeituras[[#This Row],[Subprefeituras PMSP*]],[1]Planilha6!$A:$B,2,0)</f>
        <v>170</v>
      </c>
      <c r="D22" s="6">
        <v>155</v>
      </c>
      <c r="E22" s="6"/>
      <c r="F22" s="89">
        <f t="shared" si="0"/>
        <v>487</v>
      </c>
      <c r="G22" s="89">
        <f t="shared" si="1"/>
        <v>162.33333333333334</v>
      </c>
      <c r="H22" s="168">
        <f>F22/Subprefeituras[[#Totals],[Total]]*100</f>
        <v>4.7867112246903876</v>
      </c>
      <c r="I22" s="91"/>
      <c r="J22"/>
      <c r="K22"/>
      <c r="L22" s="25"/>
      <c r="O22"/>
    </row>
    <row r="23" spans="1:15">
      <c r="A23" s="2" t="s">
        <v>436</v>
      </c>
      <c r="B23" s="6">
        <v>77</v>
      </c>
      <c r="C23" s="6">
        <f>VLOOKUP(Subprefeituras[[#This Row],[Subprefeituras PMSP*]],[1]Planilha6!$A:$B,2,0)</f>
        <v>57</v>
      </c>
      <c r="D23" s="6">
        <v>30</v>
      </c>
      <c r="E23" s="6"/>
      <c r="F23" s="89">
        <f t="shared" si="0"/>
        <v>164</v>
      </c>
      <c r="G23" s="89">
        <f t="shared" si="1"/>
        <v>54.666666666666664</v>
      </c>
      <c r="H23" s="168">
        <f>F23/Subprefeituras[[#Totals],[Total]]*100</f>
        <v>1.6119520345979947</v>
      </c>
      <c r="I23" s="91"/>
      <c r="J23"/>
      <c r="K23"/>
      <c r="L23" s="25"/>
      <c r="O23"/>
    </row>
    <row r="24" spans="1:15">
      <c r="A24" s="2" t="s">
        <v>413</v>
      </c>
      <c r="B24" s="6">
        <v>155</v>
      </c>
      <c r="C24" s="6">
        <f>VLOOKUP(Subprefeituras[[#This Row],[Subprefeituras PMSP*]],[1]Planilha6!$A:$B,2,0)</f>
        <v>148</v>
      </c>
      <c r="D24" s="6">
        <v>183</v>
      </c>
      <c r="E24" s="6"/>
      <c r="F24" s="89">
        <f t="shared" si="0"/>
        <v>486</v>
      </c>
      <c r="G24" s="89">
        <f t="shared" si="1"/>
        <v>162</v>
      </c>
      <c r="H24" s="168">
        <f>F24/Subprefeituras[[#Totals],[Total]]*100</f>
        <v>4.7768822488696676</v>
      </c>
      <c r="I24" s="91"/>
      <c r="J24"/>
      <c r="K24"/>
      <c r="L24" s="25"/>
      <c r="O24"/>
    </row>
    <row r="25" spans="1:15">
      <c r="A25" s="2" t="s">
        <v>437</v>
      </c>
      <c r="B25" s="6">
        <v>20</v>
      </c>
      <c r="C25" s="6">
        <f>VLOOKUP(Subprefeituras[[#This Row],[Subprefeituras PMSP*]],[1]Planilha6!$A:$B,2,0)</f>
        <v>18</v>
      </c>
      <c r="D25" s="6">
        <v>20</v>
      </c>
      <c r="E25" s="6"/>
      <c r="F25" s="89">
        <f t="shared" si="0"/>
        <v>58</v>
      </c>
      <c r="G25" s="89">
        <f t="shared" si="1"/>
        <v>19.333333333333332</v>
      </c>
      <c r="H25" s="168">
        <f>F25/Subprefeituras[[#Totals],[Total]]*100</f>
        <v>0.57008059760172991</v>
      </c>
      <c r="I25" s="91"/>
      <c r="J25"/>
      <c r="K25"/>
      <c r="L25" s="25"/>
      <c r="O25"/>
    </row>
    <row r="26" spans="1:15">
      <c r="A26" s="2" t="s">
        <v>411</v>
      </c>
      <c r="B26" s="6">
        <v>138</v>
      </c>
      <c r="C26" s="6">
        <f>VLOOKUP(Subprefeituras[[#This Row],[Subprefeituras PMSP*]],[1]Planilha6!$A:$B,2,0)</f>
        <v>128</v>
      </c>
      <c r="D26" s="6">
        <v>163</v>
      </c>
      <c r="E26" s="6"/>
      <c r="F26" s="89">
        <f t="shared" si="0"/>
        <v>429</v>
      </c>
      <c r="G26" s="89">
        <f t="shared" si="1"/>
        <v>143</v>
      </c>
      <c r="H26" s="168">
        <f>F26/Subprefeituras[[#Totals],[Total]]*100</f>
        <v>4.2166306270886569</v>
      </c>
      <c r="I26" s="91"/>
      <c r="J26"/>
      <c r="K26"/>
      <c r="L26" s="25"/>
      <c r="O26"/>
    </row>
    <row r="27" spans="1:15">
      <c r="A27" s="2" t="s">
        <v>438</v>
      </c>
      <c r="B27" s="6">
        <v>142</v>
      </c>
      <c r="C27" s="6">
        <f>VLOOKUP(Subprefeituras[[#This Row],[Subprefeituras PMSP*]],[1]Planilha6!$A:$B,2,0)</f>
        <v>115</v>
      </c>
      <c r="D27" s="6">
        <v>143</v>
      </c>
      <c r="E27" s="6"/>
      <c r="F27" s="89">
        <f t="shared" si="0"/>
        <v>400</v>
      </c>
      <c r="G27" s="89">
        <f t="shared" si="1"/>
        <v>133.33333333333334</v>
      </c>
      <c r="H27" s="168">
        <f>F27/Subprefeituras[[#Totals],[Total]]*100</f>
        <v>3.931590328287792</v>
      </c>
      <c r="I27" s="91"/>
      <c r="J27"/>
      <c r="K27"/>
      <c r="L27" s="25"/>
      <c r="O27"/>
    </row>
    <row r="28" spans="1:15">
      <c r="A28" s="2" t="s">
        <v>439</v>
      </c>
      <c r="B28" s="6">
        <v>110</v>
      </c>
      <c r="C28" s="6">
        <f>VLOOKUP(Subprefeituras[[#This Row],[Subprefeituras PMSP*]],[1]Planilha6!$A:$B,2,0)</f>
        <v>102</v>
      </c>
      <c r="D28" s="6">
        <v>124</v>
      </c>
      <c r="E28" s="6"/>
      <c r="F28" s="89">
        <f t="shared" si="0"/>
        <v>336</v>
      </c>
      <c r="G28" s="89">
        <f t="shared" si="1"/>
        <v>112</v>
      </c>
      <c r="H28" s="168">
        <f>F28/Subprefeituras[[#Totals],[Total]]*100</f>
        <v>3.302535875761746</v>
      </c>
      <c r="I28" s="91"/>
      <c r="J28"/>
      <c r="K28"/>
      <c r="L28" s="25"/>
      <c r="O28"/>
    </row>
    <row r="29" spans="1:15">
      <c r="A29" s="2" t="s">
        <v>415</v>
      </c>
      <c r="B29" s="6">
        <v>149</v>
      </c>
      <c r="C29" s="6">
        <f>VLOOKUP(Subprefeituras[[#This Row],[Subprefeituras PMSP*]],[1]Planilha6!$A:$B,2,0)</f>
        <v>172</v>
      </c>
      <c r="D29" s="6">
        <v>201</v>
      </c>
      <c r="E29" s="6"/>
      <c r="F29" s="89">
        <f t="shared" si="0"/>
        <v>522</v>
      </c>
      <c r="G29" s="89">
        <f t="shared" si="1"/>
        <v>174</v>
      </c>
      <c r="H29" s="168">
        <f>F29/Subprefeituras[[#Totals],[Total]]*100</f>
        <v>5.1307253784155691</v>
      </c>
      <c r="I29" s="91"/>
      <c r="J29"/>
      <c r="K29"/>
      <c r="L29" s="25"/>
      <c r="O29"/>
    </row>
    <row r="30" spans="1:15">
      <c r="A30" s="2" t="s">
        <v>440</v>
      </c>
      <c r="B30" s="6">
        <v>55</v>
      </c>
      <c r="C30" s="6">
        <f>VLOOKUP(Subprefeituras[[#This Row],[Subprefeituras PMSP*]],[1]Planilha6!$A:$B,2,0)</f>
        <v>59</v>
      </c>
      <c r="D30" s="6">
        <v>74</v>
      </c>
      <c r="E30" s="6"/>
      <c r="F30" s="89">
        <f t="shared" si="0"/>
        <v>188</v>
      </c>
      <c r="G30" s="89">
        <f t="shared" si="1"/>
        <v>62.666666666666664</v>
      </c>
      <c r="H30" s="168">
        <f>F30/Subprefeituras[[#Totals],[Total]]*100</f>
        <v>1.8478474542952625</v>
      </c>
      <c r="I30" s="91"/>
      <c r="J30"/>
      <c r="K30"/>
      <c r="L30" s="25"/>
      <c r="O30"/>
    </row>
    <row r="31" spans="1:15">
      <c r="A31" s="2" t="s">
        <v>441</v>
      </c>
      <c r="B31" s="6">
        <v>42</v>
      </c>
      <c r="C31" s="6">
        <f>VLOOKUP(Subprefeituras[[#This Row],[Subprefeituras PMSP*]],[1]Planilha6!$A:$B,2,0)</f>
        <v>48</v>
      </c>
      <c r="D31" s="6">
        <v>49</v>
      </c>
      <c r="E31" s="6"/>
      <c r="F31" s="89">
        <f t="shared" si="0"/>
        <v>139</v>
      </c>
      <c r="G31" s="89">
        <f t="shared" si="1"/>
        <v>46.333333333333336</v>
      </c>
      <c r="H31" s="168">
        <f>F31/Subprefeituras[[#Totals],[Total]]*100</f>
        <v>1.3662276390800079</v>
      </c>
      <c r="I31" s="91"/>
      <c r="J31"/>
      <c r="K31"/>
      <c r="L31" s="25"/>
      <c r="O31"/>
    </row>
    <row r="32" spans="1:15">
      <c r="A32" s="2" t="s">
        <v>442</v>
      </c>
      <c r="B32" s="6">
        <v>36</v>
      </c>
      <c r="C32" s="6">
        <f>VLOOKUP(Subprefeituras[[#This Row],[Subprefeituras PMSP*]],[1]Planilha6!$A:$B,2,0)</f>
        <v>33</v>
      </c>
      <c r="D32" s="6">
        <v>41</v>
      </c>
      <c r="E32" s="6"/>
      <c r="F32" s="89">
        <f t="shared" si="0"/>
        <v>110</v>
      </c>
      <c r="G32" s="89">
        <f t="shared" si="1"/>
        <v>36.666666666666664</v>
      </c>
      <c r="H32" s="168">
        <f>F32/Subprefeituras[[#Totals],[Total]]*100</f>
        <v>1.0811873402791428</v>
      </c>
      <c r="I32" s="91"/>
      <c r="J32"/>
      <c r="K32"/>
      <c r="L32" s="25"/>
      <c r="O32"/>
    </row>
    <row r="33" spans="1:20">
      <c r="A33" s="2" t="s">
        <v>408</v>
      </c>
      <c r="B33" s="6">
        <v>244</v>
      </c>
      <c r="C33" s="6">
        <f>VLOOKUP(Subprefeituras[[#This Row],[Subprefeituras PMSP*]],[1]Planilha6!$A:$B,2,0)</f>
        <v>218</v>
      </c>
      <c r="D33" s="6">
        <v>246</v>
      </c>
      <c r="E33" s="6"/>
      <c r="F33" s="89">
        <f t="shared" si="0"/>
        <v>708</v>
      </c>
      <c r="G33" s="89">
        <f t="shared" si="1"/>
        <v>236</v>
      </c>
      <c r="H33" s="168">
        <f>F33/Subprefeituras[[#Totals],[Total]]*100</f>
        <v>6.9589148810693935</v>
      </c>
      <c r="I33" s="91"/>
      <c r="J33"/>
      <c r="K33"/>
      <c r="L33" s="25"/>
      <c r="O33"/>
    </row>
    <row r="34" spans="1:20">
      <c r="A34" s="2" t="s">
        <v>443</v>
      </c>
      <c r="B34" s="6">
        <v>86</v>
      </c>
      <c r="C34" s="6">
        <f>VLOOKUP(Subprefeituras[[#This Row],[Subprefeituras PMSP*]],[1]Planilha6!$A:$B,2,0)</f>
        <v>62</v>
      </c>
      <c r="D34" s="6">
        <v>96</v>
      </c>
      <c r="E34" s="6"/>
      <c r="F34" s="89">
        <f t="shared" si="0"/>
        <v>244</v>
      </c>
      <c r="G34" s="89">
        <f t="shared" si="1"/>
        <v>81.333333333333329</v>
      </c>
      <c r="H34" s="168">
        <f>F34/Subprefeituras[[#Totals],[Total]]*100</f>
        <v>2.3982701002555533</v>
      </c>
      <c r="I34" s="91"/>
      <c r="J34"/>
      <c r="K34"/>
      <c r="L34" s="25"/>
      <c r="O34"/>
    </row>
    <row r="35" spans="1:20">
      <c r="A35" s="2" t="s">
        <v>417</v>
      </c>
      <c r="B35" s="6">
        <v>141</v>
      </c>
      <c r="C35" s="6">
        <f>VLOOKUP(Subprefeituras[[#This Row],[Subprefeituras PMSP*]],[1]Planilha6!$A:$B,2,0)</f>
        <v>139</v>
      </c>
      <c r="D35" s="6">
        <v>156</v>
      </c>
      <c r="E35" s="6"/>
      <c r="F35" s="89">
        <f t="shared" si="0"/>
        <v>436</v>
      </c>
      <c r="G35" s="89">
        <f t="shared" si="1"/>
        <v>145.33333333333334</v>
      </c>
      <c r="H35" s="168">
        <f>F35/Subprefeituras[[#Totals],[Total]]*100</f>
        <v>4.2854334578336939</v>
      </c>
      <c r="I35" s="91"/>
      <c r="J35"/>
      <c r="K35"/>
      <c r="L35" s="25"/>
      <c r="O35"/>
    </row>
    <row r="36" spans="1:20">
      <c r="A36" s="2" t="s">
        <v>444</v>
      </c>
      <c r="B36" s="6">
        <v>60</v>
      </c>
      <c r="C36" s="6">
        <f>VLOOKUP(Subprefeituras[[#This Row],[Subprefeituras PMSP*]],[1]Planilha6!$A:$B,2,0)</f>
        <v>65</v>
      </c>
      <c r="D36" s="6">
        <v>86</v>
      </c>
      <c r="E36" s="6"/>
      <c r="F36" s="89">
        <f t="shared" si="0"/>
        <v>211</v>
      </c>
      <c r="G36" s="89">
        <f t="shared" si="1"/>
        <v>70.333333333333329</v>
      </c>
      <c r="H36" s="168">
        <f>F36/Subprefeituras[[#Totals],[Total]]*100</f>
        <v>2.0739138981718104</v>
      </c>
      <c r="I36" s="91"/>
      <c r="J36"/>
      <c r="K36"/>
      <c r="L36" s="25"/>
      <c r="O36"/>
    </row>
    <row r="37" spans="1:20">
      <c r="A37" s="2" t="s">
        <v>9</v>
      </c>
      <c r="B37" s="6">
        <f>SUBTOTAL(109,Subprefeituras[1° trim 2026])</f>
        <v>3417</v>
      </c>
      <c r="C37" s="6" t="s">
        <v>445</v>
      </c>
      <c r="D37" s="6" t="s">
        <v>446</v>
      </c>
      <c r="E37" s="6"/>
      <c r="F37" s="89">
        <f>SUBTOTAL(109,Subprefeituras[Total])</f>
        <v>10174</v>
      </c>
      <c r="G37" s="89">
        <f>SUBTOTAL(109,Subprefeituras[Média])</f>
        <v>3391.3333333333339</v>
      </c>
      <c r="H37" s="168">
        <f>SUBTOTAL(109,Subprefeituras[% Total dentre as subprefeituras])</f>
        <v>100.00000000000003</v>
      </c>
      <c r="Q37" s="91"/>
      <c r="T37" s="25"/>
    </row>
    <row r="38" spans="1:20" ht="31.5" customHeight="1">
      <c r="K38" s="129" t="s">
        <v>447</v>
      </c>
      <c r="Q38" s="91"/>
      <c r="T38" s="25"/>
    </row>
    <row r="39" spans="1:20" ht="57.75">
      <c r="A39" s="119" t="s">
        <v>342</v>
      </c>
      <c r="B39" s="131"/>
      <c r="C39" s="131"/>
      <c r="D39" s="131"/>
      <c r="E39" s="131"/>
      <c r="Q39" s="91"/>
      <c r="T39" s="25"/>
    </row>
    <row r="40" spans="1:20" ht="28.5">
      <c r="A40" s="132" t="s">
        <v>60</v>
      </c>
      <c r="Q40" s="91"/>
      <c r="T40" s="25"/>
    </row>
    <row r="41" spans="1:20">
      <c r="Q41" s="91"/>
      <c r="T41" s="25"/>
    </row>
    <row r="42" spans="1:20">
      <c r="Q42" s="91"/>
      <c r="T42" s="25"/>
    </row>
    <row r="43" spans="1:20">
      <c r="Q43" s="91"/>
      <c r="T43" s="25"/>
    </row>
    <row r="44" spans="1:20">
      <c r="Q44" s="91"/>
      <c r="T44" s="25"/>
    </row>
    <row r="45" spans="1:20">
      <c r="Q45" s="91"/>
      <c r="T45" s="25"/>
    </row>
    <row r="46" spans="1:20">
      <c r="Q46" s="91"/>
      <c r="T46" s="25"/>
    </row>
    <row r="47" spans="1:20">
      <c r="Q47" s="91"/>
      <c r="T47" s="25"/>
    </row>
    <row r="48" spans="1:20">
      <c r="Q48" s="91"/>
      <c r="T48" s="25"/>
    </row>
    <row r="49" spans="17:20">
      <c r="Q49" s="91"/>
      <c r="T49" s="25"/>
    </row>
  </sheetData>
  <hyperlinks>
    <hyperlink ref="A40" r:id="rId1" xr:uid="{00000000-0004-0000-0700-000000000000}"/>
  </hyperlink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Marli Siqueira de Freitas</dc:creator>
  <cp:keywords>DREST</cp:keywords>
  <dc:description/>
  <cp:lastModifiedBy/>
  <cp:revision/>
  <dcterms:created xsi:type="dcterms:W3CDTF">2015-01-14T17:57:51Z</dcterms:created>
  <dcterms:modified xsi:type="dcterms:W3CDTF">2026-10-28T18:42:59Z</dcterms:modified>
  <cp:category/>
  <cp:contentStatus/>
</cp:coreProperties>
</file>